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D:\⑤附属明細書\①一般会計等\"/>
    </mc:Choice>
  </mc:AlternateContent>
  <xr:revisionPtr revIDLastSave="0" documentId="13_ncr:1_{E32B57EC-F86B-44E7-ADC4-46A12D19CD15}" xr6:coauthVersionLast="46" xr6:coauthVersionMax="46" xr10:uidLastSave="{00000000-0000-0000-0000-000000000000}"/>
  <bookViews>
    <workbookView xWindow="-120" yWindow="-120" windowWidth="20730" windowHeight="11760" activeTab="2" xr2:uid="{00000000-000D-0000-FFFF-FFFF00000000}"/>
  </bookViews>
  <sheets>
    <sheet name="有形固定資産" sheetId="7" r:id="rId1"/>
    <sheet name="投資及び出資金の明細" sheetId="8" r:id="rId2"/>
    <sheet name="基金" sheetId="9" r:id="rId3"/>
    <sheet name="貸付金" sheetId="10" r:id="rId4"/>
    <sheet name="未収金及び長期延滞債権" sheetId="11" r:id="rId5"/>
    <sheet name="地方債（借入先別）" sheetId="22" r:id="rId6"/>
    <sheet name="地方債（利率別など）" sheetId="23" r:id="rId7"/>
    <sheet name="引当金" sheetId="14" r:id="rId8"/>
    <sheet name="補助金 " sheetId="20" r:id="rId9"/>
    <sheet name="財源明細" sheetId="16" r:id="rId10"/>
    <sheet name="財源情報明細" sheetId="17" r:id="rId11"/>
    <sheet name="資金明細" sheetId="18" r:id="rId12"/>
  </sheets>
  <externalReferences>
    <externalReference r:id="rId13"/>
  </externalReferences>
  <definedNames>
    <definedName name="_xlnm.Print_Area" localSheetId="7">引当金!$A$1:$H$14</definedName>
    <definedName name="_xlnm.Print_Area" localSheetId="2">基金!$B$1:$L$24</definedName>
    <definedName name="_xlnm.Print_Area" localSheetId="10">財源情報明細!$B$1:$I$13</definedName>
    <definedName name="_xlnm.Print_Area" localSheetId="9">財源明細!$A$1:$G$49</definedName>
    <definedName name="_xlnm.Print_Area" localSheetId="11">資金明細!$A$1:$E$8</definedName>
    <definedName name="_xlnm.Print_Area" localSheetId="3">貸付金!$A$1:$H$8</definedName>
    <definedName name="_xlnm.Print_Area" localSheetId="5">'地方債（借入先別）'!$A$1:$M$21</definedName>
    <definedName name="_xlnm.Print_Area" localSheetId="6">'地方債（利率別など）'!$B$1:$M$20</definedName>
    <definedName name="_xlnm.Print_Area" localSheetId="1">投資及び出資金の明細!$A$1:$M$26</definedName>
    <definedName name="_xlnm.Print_Area" localSheetId="8">'補助金 '!$A$1:$H$51</definedName>
    <definedName name="_xlnm.Print_Area" localSheetId="4">未収金及び長期延滞債権!$B$1:$I$23</definedName>
    <definedName name="_xlnm.Print_Area" localSheetId="0">有形固定資産!$A$1:$M$48</definedName>
    <definedName name="_xlnm.Print_Titles" localSheetId="1">投資及び出資金の明細!$B:$B,投資及び出資金の明細!$1:$1</definedName>
  </definedNames>
  <calcPr calcId="181029"/>
</workbook>
</file>

<file path=xl/calcChain.xml><?xml version="1.0" encoding="utf-8"?>
<calcChain xmlns="http://schemas.openxmlformats.org/spreadsheetml/2006/main">
  <c r="J12" i="7" l="1"/>
  <c r="D9" i="7"/>
  <c r="J40" i="7"/>
  <c r="I40" i="7"/>
  <c r="H40" i="7"/>
  <c r="G40" i="7"/>
  <c r="F40" i="7"/>
  <c r="E40" i="7"/>
  <c r="D40" i="7"/>
  <c r="J30" i="7"/>
  <c r="I30" i="7"/>
  <c r="H30" i="7"/>
  <c r="G30" i="7"/>
  <c r="F30" i="7"/>
  <c r="E30" i="7"/>
  <c r="D30" i="7"/>
  <c r="H5" i="17"/>
  <c r="F16" i="16"/>
  <c r="F5" i="16"/>
  <c r="K30" i="7" l="1"/>
  <c r="K46" i="7"/>
  <c r="E47" i="7"/>
  <c r="G13" i="7"/>
  <c r="F5" i="17" l="1"/>
  <c r="E5" i="17" l="1"/>
  <c r="C5" i="18" l="1"/>
  <c r="F13" i="20" l="1"/>
  <c r="F50" i="20" s="1"/>
  <c r="F11" i="20"/>
  <c r="F51" i="20" l="1"/>
  <c r="L13" i="23"/>
  <c r="K13" i="23"/>
  <c r="J13" i="23"/>
  <c r="I13" i="23"/>
  <c r="H13" i="23"/>
  <c r="G13" i="23"/>
  <c r="F13" i="23"/>
  <c r="E13" i="23"/>
  <c r="D13" i="23"/>
  <c r="C13" i="23"/>
  <c r="K5" i="23"/>
  <c r="J5" i="23"/>
  <c r="I5" i="23"/>
  <c r="H5" i="23"/>
  <c r="G5" i="23"/>
  <c r="F5" i="23"/>
  <c r="E5" i="23"/>
  <c r="D5" i="23"/>
  <c r="C5" i="23"/>
  <c r="L17" i="22"/>
  <c r="K17" i="22"/>
  <c r="J17" i="22"/>
  <c r="H17" i="22"/>
  <c r="G17" i="22"/>
  <c r="F17" i="22"/>
  <c r="E17" i="22"/>
  <c r="L16" i="22"/>
  <c r="K16" i="22"/>
  <c r="I16" i="22" s="1"/>
  <c r="J16" i="22"/>
  <c r="H16" i="22"/>
  <c r="G16" i="22"/>
  <c r="F16" i="22"/>
  <c r="E16" i="22"/>
  <c r="L15" i="22"/>
  <c r="K15" i="22"/>
  <c r="J15" i="22"/>
  <c r="H15" i="22"/>
  <c r="G15" i="22"/>
  <c r="F15" i="22"/>
  <c r="E15" i="22"/>
  <c r="L14" i="22"/>
  <c r="K14" i="22"/>
  <c r="J14" i="22"/>
  <c r="H14" i="22"/>
  <c r="G14" i="22"/>
  <c r="F14" i="22"/>
  <c r="E14" i="22"/>
  <c r="I13" i="22"/>
  <c r="L12" i="22"/>
  <c r="K12" i="22"/>
  <c r="J12" i="22"/>
  <c r="I12" i="22" s="1"/>
  <c r="H12" i="22"/>
  <c r="G12" i="22"/>
  <c r="F12" i="22"/>
  <c r="E12" i="22"/>
  <c r="L11" i="22"/>
  <c r="K11" i="22"/>
  <c r="J11" i="22"/>
  <c r="H11" i="22"/>
  <c r="G11" i="22"/>
  <c r="F11" i="22"/>
  <c r="E11" i="22"/>
  <c r="L10" i="22"/>
  <c r="K10" i="22"/>
  <c r="J10" i="22"/>
  <c r="H10" i="22"/>
  <c r="G10" i="22"/>
  <c r="F10" i="22"/>
  <c r="E10" i="22"/>
  <c r="L9" i="22"/>
  <c r="K9" i="22"/>
  <c r="J9" i="22"/>
  <c r="H9" i="22"/>
  <c r="G9" i="22"/>
  <c r="F9" i="22"/>
  <c r="E9" i="22"/>
  <c r="L8" i="22"/>
  <c r="K8" i="22"/>
  <c r="J8" i="22"/>
  <c r="I8" i="22" s="1"/>
  <c r="H8" i="22"/>
  <c r="G8" i="22"/>
  <c r="F8" i="22"/>
  <c r="E8" i="22"/>
  <c r="L7" i="22"/>
  <c r="K7" i="22"/>
  <c r="J7" i="22"/>
  <c r="H7" i="22"/>
  <c r="G7" i="22"/>
  <c r="F7" i="22"/>
  <c r="E7" i="22"/>
  <c r="I14" i="22" l="1"/>
  <c r="I10" i="22"/>
  <c r="I7" i="22"/>
  <c r="I11" i="22"/>
  <c r="C11" i="22" s="1"/>
  <c r="F18" i="22"/>
  <c r="K18" i="22"/>
  <c r="C12" i="22"/>
  <c r="C16" i="22"/>
  <c r="G18" i="22"/>
  <c r="L18" i="22"/>
  <c r="C10" i="22"/>
  <c r="C14" i="22"/>
  <c r="I17" i="22"/>
  <c r="C17" i="22" s="1"/>
  <c r="H18" i="22"/>
  <c r="C8" i="22"/>
  <c r="I9" i="22"/>
  <c r="I15" i="22"/>
  <c r="C15" i="22" s="1"/>
  <c r="E18" i="22"/>
  <c r="C7" i="22"/>
  <c r="J18" i="22"/>
  <c r="I18" i="22" l="1"/>
  <c r="C9" i="22"/>
  <c r="C18" i="22" s="1"/>
  <c r="D15" i="22"/>
  <c r="D8" i="22"/>
  <c r="D17" i="22"/>
  <c r="D16" i="22"/>
  <c r="D9" i="22"/>
  <c r="D11" i="22"/>
  <c r="D10" i="22"/>
  <c r="D14" i="22"/>
  <c r="D12" i="22"/>
  <c r="D7" i="22"/>
  <c r="D18" i="22" l="1"/>
  <c r="F42" i="16" l="1"/>
  <c r="F39" i="16"/>
  <c r="F32" i="16"/>
  <c r="F29" i="16"/>
  <c r="H7" i="17"/>
  <c r="F45" i="16" l="1"/>
  <c r="G6" i="17" l="1"/>
  <c r="F43" i="16" l="1"/>
  <c r="F36" i="16"/>
  <c r="F44" i="16" s="1"/>
  <c r="G6" i="10" l="1"/>
  <c r="G5" i="10"/>
  <c r="K45" i="7" l="1"/>
  <c r="K44" i="7"/>
  <c r="K43" i="7"/>
  <c r="K40" i="7" s="1"/>
  <c r="K47" i="7" s="1"/>
  <c r="K42" i="7"/>
  <c r="K41" i="7"/>
  <c r="K39" i="7"/>
  <c r="K38" i="7"/>
  <c r="K37" i="7"/>
  <c r="K36" i="7"/>
  <c r="K35" i="7"/>
  <c r="K34" i="7"/>
  <c r="K33" i="7"/>
  <c r="K32" i="7"/>
  <c r="K31" i="7"/>
  <c r="F24" i="16" l="1"/>
  <c r="F21" i="16"/>
  <c r="F18" i="16"/>
  <c r="F47" i="16" s="1"/>
  <c r="F25" i="16" l="1"/>
  <c r="F26" i="16" s="1"/>
  <c r="C6" i="18"/>
  <c r="D7" i="10" l="1"/>
  <c r="E7" i="10"/>
  <c r="F7" i="10"/>
  <c r="D9" i="17" l="1"/>
  <c r="G8" i="17"/>
  <c r="F33" i="16" l="1"/>
  <c r="F34" i="16" s="1"/>
  <c r="F48" i="16" l="1"/>
  <c r="G7" i="10"/>
  <c r="C7" i="10"/>
  <c r="I19" i="7" l="1"/>
  <c r="H19" i="7"/>
  <c r="F19" i="7"/>
  <c r="E19" i="7"/>
  <c r="I9" i="7"/>
  <c r="H9" i="7"/>
  <c r="F9" i="7"/>
  <c r="E9" i="7"/>
  <c r="J13" i="7"/>
  <c r="G12" i="7"/>
  <c r="G11" i="7"/>
  <c r="G10" i="7"/>
  <c r="G14" i="7"/>
  <c r="G25" i="7"/>
  <c r="J25" i="7" s="1"/>
  <c r="G24" i="7"/>
  <c r="J24" i="7" s="1"/>
  <c r="G23" i="7"/>
  <c r="J23" i="7" s="1"/>
  <c r="G21" i="7"/>
  <c r="J21" i="7" s="1"/>
  <c r="G20" i="7"/>
  <c r="G18" i="7"/>
  <c r="J18" i="7" s="1"/>
  <c r="G17" i="7"/>
  <c r="J17" i="7" s="1"/>
  <c r="G16" i="7"/>
  <c r="J16" i="7" s="1"/>
  <c r="G15" i="7"/>
  <c r="J15" i="7" s="1"/>
  <c r="I47" i="7" l="1"/>
  <c r="J11" i="7"/>
  <c r="J10" i="7"/>
  <c r="J14" i="7"/>
  <c r="E26" i="7"/>
  <c r="I26" i="7"/>
  <c r="H47" i="7"/>
  <c r="F26" i="7"/>
  <c r="F47" i="7"/>
  <c r="J47" i="7"/>
  <c r="G9" i="7"/>
  <c r="H26" i="7"/>
  <c r="G47" i="7"/>
  <c r="D47" i="7"/>
  <c r="J20" i="7"/>
  <c r="J9" i="7" l="1"/>
  <c r="J26" i="7" s="1"/>
  <c r="H9" i="17" l="1"/>
  <c r="G9" i="17"/>
  <c r="D19" i="7"/>
  <c r="D26" i="7" s="1"/>
  <c r="G22" i="7"/>
  <c r="J22" i="7" s="1"/>
  <c r="J19" i="7" s="1"/>
  <c r="G19" i="7" l="1"/>
  <c r="G26" i="7" s="1"/>
</calcChain>
</file>

<file path=xl/sharedStrings.xml><?xml version="1.0" encoding="utf-8"?>
<sst xmlns="http://schemas.openxmlformats.org/spreadsheetml/2006/main" count="590" uniqueCount="324">
  <si>
    <t>金額</t>
    <rPh sb="0" eb="2">
      <t>キンガク</t>
    </rPh>
    <phoneticPr fontId="3"/>
  </si>
  <si>
    <t>長期貸付金</t>
    <rPh sb="0" eb="2">
      <t>チョウキ</t>
    </rPh>
    <rPh sb="2" eb="5">
      <t>カシツケキン</t>
    </rPh>
    <phoneticPr fontId="3"/>
  </si>
  <si>
    <t>短期貸付金</t>
    <rPh sb="0" eb="2">
      <t>タンキ</t>
    </rPh>
    <rPh sb="2" eb="5">
      <t>カシツケキン</t>
    </rPh>
    <phoneticPr fontId="3"/>
  </si>
  <si>
    <t>合計</t>
    <rPh sb="0" eb="2">
      <t>ゴウケイ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</si>
  <si>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</si>
  <si>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</si>
  <si>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11"/>
  </si>
  <si>
    <t>附属明細書</t>
    <rPh sb="0" eb="2">
      <t>フゾク</t>
    </rPh>
    <rPh sb="2" eb="5">
      <t>メイサイショ</t>
    </rPh>
    <phoneticPr fontId="11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</si>
  <si>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1"/>
  </si>
  <si>
    <t>（１）資産項目の明細</t>
    <rPh sb="3" eb="5">
      <t>シサン</t>
    </rPh>
    <rPh sb="5" eb="7">
      <t>コウモク</t>
    </rPh>
    <rPh sb="8" eb="10">
      <t>メイサイ</t>
    </rPh>
    <phoneticPr fontId="11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</si>
  <si>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1"/>
  </si>
  <si>
    <t>区分</t>
    <rPh sb="0" eb="2">
      <t>クブン</t>
    </rPh>
    <phoneticPr fontId="11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</si>
  <si>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</si>
  <si>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</si>
  <si>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</si>
  <si>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</si>
  <si>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</si>
  <si>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</si>
  <si>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1"/>
  </si>
  <si>
    <t xml:space="preserve"> 事業用資産</t>
    <rPh sb="1" eb="4">
      <t>ジギョウヨウ</t>
    </rPh>
    <rPh sb="4" eb="6">
      <t>シサン</t>
    </rPh>
    <phoneticPr fontId="11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</si>
  <si>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</si>
  <si>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11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</si>
  <si>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</si>
  <si>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</si>
  <si>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11"/>
  </si>
  <si>
    <t>　　浮標等</t>
    <rPh sb="2" eb="4">
      <t>フヒョウ</t>
    </rPh>
    <rPh sb="4" eb="5">
      <t>ナド</t>
    </rPh>
    <phoneticPr fontId="11"/>
  </si>
  <si>
    <t>　　航空機</t>
    <rPh sb="2" eb="5">
      <t>コウクウキ</t>
    </rPh>
    <phoneticPr fontId="11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</si>
  <si>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</si>
  <si>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11"/>
  </si>
  <si>
    <t xml:space="preserve"> インフラ資産</t>
    <rPh sb="5" eb="7">
      <t>シサン</t>
    </rPh>
    <phoneticPr fontId="11"/>
  </si>
  <si>
    <t>　　土地</t>
    <rPh sb="2" eb="4">
      <t>トチ</t>
    </rPh>
    <phoneticPr fontId="3"/>
  </si>
  <si>
    <t>　　建物</t>
    <rPh sb="2" eb="4">
      <t>タテモノ</t>
    </rPh>
    <phoneticPr fontId="11"/>
  </si>
  <si>
    <t xml:space="preserve"> 物品</t>
    <rPh sb="1" eb="3">
      <t>ブッピン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</si>
  <si>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</si>
  <si>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教育</t>
    <rPh sb="0" eb="2">
      <t>キョウイク</t>
    </rPh>
    <phoneticPr fontId="11"/>
  </si>
  <si>
    <t>福祉</t>
    <rPh sb="0" eb="2">
      <t>フクシ</t>
    </rPh>
    <phoneticPr fontId="11"/>
  </si>
  <si>
    <t>環境衛生</t>
    <rPh sb="0" eb="2">
      <t>カンキョウ</t>
    </rPh>
    <rPh sb="2" eb="4">
      <t>エイセイ</t>
    </rPh>
    <phoneticPr fontId="11"/>
  </si>
  <si>
    <t>産業振興</t>
    <rPh sb="0" eb="2">
      <t>サンギョウ</t>
    </rPh>
    <rPh sb="2" eb="4">
      <t>シンコウ</t>
    </rPh>
    <phoneticPr fontId="11"/>
  </si>
  <si>
    <t>消防</t>
    <rPh sb="0" eb="2">
      <t>ショウボウ</t>
    </rPh>
    <phoneticPr fontId="11"/>
  </si>
  <si>
    <t>総務</t>
    <rPh sb="0" eb="2">
      <t>ソウム</t>
    </rPh>
    <phoneticPr fontId="11"/>
  </si>
  <si>
    <t>合計</t>
    <rPh sb="0" eb="2">
      <t>ゴウケイ</t>
    </rPh>
    <phoneticPr fontId="11"/>
  </si>
  <si>
    <t>種類</t>
    <rPh sb="0" eb="2">
      <t>シュルイ</t>
    </rPh>
    <phoneticPr fontId="3"/>
  </si>
  <si>
    <t>相手先名または種別</t>
    <rPh sb="0" eb="3">
      <t>アイテサキ</t>
    </rPh>
    <rPh sb="3" eb="4">
      <t>メイ</t>
    </rPh>
    <rPh sb="7" eb="9">
      <t>シュベツ</t>
    </rPh>
    <phoneticPr fontId="3"/>
  </si>
  <si>
    <t>（参考）
貸付金計</t>
    <rPh sb="1" eb="3">
      <t>サンコウ</t>
    </rPh>
    <rPh sb="5" eb="8">
      <t>カシツケキン</t>
    </rPh>
    <rPh sb="8" eb="9">
      <t>ケイ</t>
    </rPh>
    <phoneticPr fontId="3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</si>
  <si>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1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</si>
  <si>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1"/>
  </si>
  <si>
    <t>その他の貸付金</t>
    <rPh sb="2" eb="3">
      <t>タ</t>
    </rPh>
    <rPh sb="4" eb="7">
      <t>カシツケキン</t>
    </rPh>
    <phoneticPr fontId="11"/>
  </si>
  <si>
    <t>（２）負債項目の明細</t>
    <rPh sb="3" eb="5">
      <t>フサイ</t>
    </rPh>
    <rPh sb="5" eb="7">
      <t>コウモク</t>
    </rPh>
    <rPh sb="8" eb="10">
      <t>メイサイ</t>
    </rPh>
    <phoneticPr fontId="11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</si>
  <si>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1"/>
  </si>
  <si>
    <t>地方債残高</t>
    <rPh sb="0" eb="3">
      <t>チホウサイ</t>
    </rPh>
    <rPh sb="3" eb="5">
      <t>ザンダカ</t>
    </rPh>
    <phoneticPr fontId="23"/>
  </si>
  <si>
    <t>政府資金</t>
    <rPh sb="0" eb="2">
      <t>セイフ</t>
    </rPh>
    <rPh sb="2" eb="4">
      <t>シキン</t>
    </rPh>
    <phoneticPr fontId="23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</si>
  <si>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3"/>
  </si>
  <si>
    <t>市中銀行</t>
    <rPh sb="0" eb="2">
      <t>シチュウ</t>
    </rPh>
    <rPh sb="2" eb="4">
      <t>ギンコウ</t>
    </rPh>
    <phoneticPr fontId="23"/>
  </si>
  <si>
    <t>その他の
金融機関</t>
    <rPh sb="2" eb="3">
      <t>タ</t>
    </rPh>
    <rPh sb="5" eb="7">
      <t>キンユウ</t>
    </rPh>
    <rPh sb="7" eb="9">
      <t>キカン</t>
    </rPh>
    <phoneticPr fontId="23"/>
  </si>
  <si>
    <t>市場公募債</t>
    <rPh sb="0" eb="2">
      <t>シジョウ</t>
    </rPh>
    <rPh sb="2" eb="5">
      <t>コウボサイ</t>
    </rPh>
    <phoneticPr fontId="23"/>
  </si>
  <si>
    <t>その他</t>
    <rPh sb="2" eb="3">
      <t>タ</t>
    </rPh>
    <phoneticPr fontId="23"/>
  </si>
  <si>
    <t>うち1年内償還予定</t>
    <rPh sb="3" eb="5">
      <t>ネンナイ</t>
    </rPh>
    <rPh sb="5" eb="7">
      <t>ショウカン</t>
    </rPh>
    <rPh sb="7" eb="9">
      <t>ヨテイ</t>
    </rPh>
    <phoneticPr fontId="3"/>
  </si>
  <si>
    <t>うち共同発行債</t>
    <rPh sb="2" eb="4">
      <t>キョウドウ</t>
    </rPh>
    <rPh sb="4" eb="6">
      <t>ハッコウ</t>
    </rPh>
    <rPh sb="6" eb="7">
      <t>サイ</t>
    </rPh>
    <phoneticPr fontId="3"/>
  </si>
  <si>
    <t>うち住民公募債</t>
    <rPh sb="2" eb="4">
      <t>ジュウミン</t>
    </rPh>
    <rPh sb="4" eb="7">
      <t>コウボサイ</t>
    </rPh>
    <phoneticPr fontId="3"/>
  </si>
  <si>
    <t>【通常分】</t>
    <rPh sb="1" eb="3">
      <t>ツウジョウ</t>
    </rPh>
    <rPh sb="3" eb="4">
      <t>ブン</t>
    </rPh>
    <phoneticPr fontId="11"/>
  </si>
  <si>
    <t>　　一般公共事業</t>
    <rPh sb="2" eb="4">
      <t>イッパン</t>
    </rPh>
    <rPh sb="4" eb="6">
      <t>コウキョウ</t>
    </rPh>
    <rPh sb="6" eb="8">
      <t>ジギョウ</t>
    </rPh>
    <phoneticPr fontId="11"/>
  </si>
  <si>
    <t>　　公営住宅建設</t>
    <rPh sb="2" eb="4">
      <t>コウエイ</t>
    </rPh>
    <rPh sb="4" eb="6">
      <t>ジュウタク</t>
    </rPh>
    <rPh sb="6" eb="8">
      <t>ケンセツ</t>
    </rPh>
    <phoneticPr fontId="11"/>
  </si>
  <si>
    <t>　　災害復旧</t>
    <rPh sb="2" eb="4">
      <t>サイガイ</t>
    </rPh>
    <rPh sb="4" eb="6">
      <t>フッキュウ</t>
    </rPh>
    <phoneticPr fontId="11"/>
  </si>
  <si>
    <t>　　教育・福祉施設</t>
    <rPh sb="2" eb="4">
      <t>キョウイク</t>
    </rPh>
    <rPh sb="5" eb="7">
      <t>フクシ</t>
    </rPh>
    <rPh sb="7" eb="9">
      <t>シセツ</t>
    </rPh>
    <phoneticPr fontId="11"/>
  </si>
  <si>
    <t>　　一般単独事業</t>
    <rPh sb="2" eb="4">
      <t>イッパン</t>
    </rPh>
    <rPh sb="4" eb="6">
      <t>タンドク</t>
    </rPh>
    <rPh sb="6" eb="8">
      <t>ジギョウ</t>
    </rPh>
    <phoneticPr fontId="11"/>
  </si>
  <si>
    <t>　　その他</t>
    <rPh sb="4" eb="5">
      <t>ホカ</t>
    </rPh>
    <phoneticPr fontId="11"/>
  </si>
  <si>
    <t>【特別分】</t>
    <rPh sb="1" eb="3">
      <t>トクベツ</t>
    </rPh>
    <rPh sb="3" eb="4">
      <t>ブン</t>
    </rPh>
    <phoneticPr fontId="11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</si>
  <si>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4"/>
  </si>
  <si>
    <t>　　減税補てん債</t>
    <rPh sb="2" eb="4">
      <t>ゲンゼイ</t>
    </rPh>
    <rPh sb="4" eb="5">
      <t>ホ</t>
    </rPh>
    <rPh sb="7" eb="8">
      <t>サイ</t>
    </rPh>
    <phoneticPr fontId="24"/>
  </si>
  <si>
    <t>　　退職手当債</t>
    <rPh sb="2" eb="4">
      <t>タイショク</t>
    </rPh>
    <rPh sb="4" eb="6">
      <t>テアテ</t>
    </rPh>
    <rPh sb="6" eb="7">
      <t>サイ</t>
    </rPh>
    <phoneticPr fontId="24"/>
  </si>
  <si>
    <t>　　その他</t>
    <rPh sb="4" eb="5">
      <t>タ</t>
    </rPh>
    <phoneticPr fontId="24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</si>
  <si>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3"/>
  </si>
  <si>
    <t>1.5％以下</t>
    <rPh sb="4" eb="6">
      <t>イカ</t>
    </rPh>
    <phoneticPr fontId="23"/>
  </si>
  <si>
    <t>1.5％超
2.0％以下</t>
    <rPh sb="4" eb="5">
      <t>チョウ</t>
    </rPh>
    <rPh sb="10" eb="12">
      <t>イカ</t>
    </rPh>
    <phoneticPr fontId="23"/>
  </si>
  <si>
    <t>2.0％超
2.5％以下</t>
    <rPh sb="4" eb="5">
      <t>チョウ</t>
    </rPh>
    <rPh sb="10" eb="12">
      <t>イカ</t>
    </rPh>
    <phoneticPr fontId="23"/>
  </si>
  <si>
    <t>2.5％超
3.0％以下</t>
    <rPh sb="4" eb="5">
      <t>チョウ</t>
    </rPh>
    <rPh sb="10" eb="12">
      <t>イカ</t>
    </rPh>
    <phoneticPr fontId="23"/>
  </si>
  <si>
    <t>3.0％超
3.5％以下</t>
    <rPh sb="4" eb="5">
      <t>チョウ</t>
    </rPh>
    <rPh sb="10" eb="12">
      <t>イカ</t>
    </rPh>
    <phoneticPr fontId="23"/>
  </si>
  <si>
    <t>3.5％超
4.0％以下</t>
    <rPh sb="4" eb="5">
      <t>チョウ</t>
    </rPh>
    <rPh sb="10" eb="12">
      <t>イカ</t>
    </rPh>
    <phoneticPr fontId="23"/>
  </si>
  <si>
    <t>4.0％超</t>
    <rPh sb="4" eb="5">
      <t>チョウ</t>
    </rPh>
    <phoneticPr fontId="23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</si>
  <si>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3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</si>
  <si>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3"/>
  </si>
  <si>
    <t>１年以内</t>
    <rPh sb="1" eb="2">
      <t>ネン</t>
    </rPh>
    <rPh sb="2" eb="4">
      <t>イナイ</t>
    </rPh>
    <phoneticPr fontId="3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</si>
  <si>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</si>
  <si>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</si>
  <si>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</si>
  <si>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</si>
  <si>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3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</si>
  <si>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</si>
  <si>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</si>
  <si>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20年超</t>
    <rPh sb="2" eb="3">
      <t>ネン</t>
    </rPh>
    <rPh sb="3" eb="4">
      <t>チョウ</t>
    </rPh>
    <phoneticPr fontId="3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</si>
  <si>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3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</si>
  <si>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3"/>
  </si>
  <si>
    <t>契約条項の概要</t>
    <rPh sb="0" eb="2">
      <t>ケイヤク</t>
    </rPh>
    <rPh sb="2" eb="4">
      <t>ジョウコウ</t>
    </rPh>
    <rPh sb="5" eb="7">
      <t>ガイヨウ</t>
    </rPh>
    <phoneticPr fontId="23"/>
  </si>
  <si>
    <t>区分</t>
    <rPh sb="0" eb="2">
      <t>クブン</t>
    </rPh>
    <phoneticPr fontId="3"/>
  </si>
  <si>
    <t>本年度末残高</t>
    <rPh sb="0" eb="3">
      <t>ホンネンド</t>
    </rPh>
    <rPh sb="3" eb="4">
      <t>マツ</t>
    </rPh>
    <rPh sb="4" eb="6">
      <t>ザンダカ</t>
    </rPh>
    <phoneticPr fontId="3"/>
  </si>
  <si>
    <t>その他</t>
    <rPh sb="2" eb="3">
      <t>タ</t>
    </rPh>
    <phoneticPr fontId="11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</si>
  <si>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1"/>
  </si>
  <si>
    <t>（１）補助金等の明細</t>
    <rPh sb="3" eb="7">
      <t>ホジョキンナド</t>
    </rPh>
    <rPh sb="8" eb="10">
      <t>メイサイ</t>
    </rPh>
    <phoneticPr fontId="11"/>
  </si>
  <si>
    <t>名称</t>
    <rPh sb="0" eb="2">
      <t>メイショウ</t>
    </rPh>
    <phoneticPr fontId="11"/>
  </si>
  <si>
    <t>相手先</t>
    <rPh sb="0" eb="3">
      <t>アイテサキ</t>
    </rPh>
    <phoneticPr fontId="11"/>
  </si>
  <si>
    <t>金額</t>
    <rPh sb="0" eb="2">
      <t>キンガク</t>
    </rPh>
    <phoneticPr fontId="11"/>
  </si>
  <si>
    <t>支出目的</t>
    <rPh sb="0" eb="2">
      <t>シシュツ</t>
    </rPh>
    <rPh sb="2" eb="4">
      <t>モクテキ</t>
    </rPh>
    <phoneticPr fontId="11"/>
  </si>
  <si>
    <t>計</t>
    <rPh sb="0" eb="1">
      <t>ケイ</t>
    </rPh>
    <phoneticPr fontId="11"/>
  </si>
  <si>
    <t>その他の補助金等</t>
    <rPh sb="2" eb="3">
      <t>タ</t>
    </rPh>
    <rPh sb="4" eb="7">
      <t>ホジョキン</t>
    </rPh>
    <rPh sb="7" eb="8">
      <t>ナド</t>
    </rPh>
    <phoneticPr fontId="11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</si>
  <si>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1"/>
  </si>
  <si>
    <t>（１）財源の明細</t>
    <rPh sb="3" eb="5">
      <t>ザイゲン</t>
    </rPh>
    <rPh sb="6" eb="8">
      <t>メイサイ</t>
    </rPh>
    <phoneticPr fontId="11"/>
  </si>
  <si>
    <t>会計</t>
    <rPh sb="0" eb="2">
      <t>カイケイ</t>
    </rPh>
    <phoneticPr fontId="3"/>
  </si>
  <si>
    <t>財源の内容</t>
    <rPh sb="0" eb="2">
      <t>ザイゲン</t>
    </rPh>
    <rPh sb="3" eb="5">
      <t>ナイヨウ</t>
    </rPh>
    <phoneticPr fontId="3"/>
  </si>
  <si>
    <t>一般会計</t>
    <rPh sb="0" eb="2">
      <t>イッパン</t>
    </rPh>
    <rPh sb="2" eb="4">
      <t>カイケイ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</si>
  <si>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</si>
  <si>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小計</t>
    <rPh sb="0" eb="2">
      <t>ショウケイ</t>
    </rPh>
    <phoneticPr fontId="3"/>
  </si>
  <si>
    <t>資本的
補助金</t>
    <rPh sb="0" eb="3">
      <t>シホンテキ</t>
    </rPh>
    <rPh sb="4" eb="7">
      <t>ホジョキン</t>
    </rPh>
    <phoneticPr fontId="11"/>
  </si>
  <si>
    <t>国庫支出金</t>
    <rPh sb="0" eb="2">
      <t>コッコ</t>
    </rPh>
    <rPh sb="2" eb="5">
      <t>シシュツキン</t>
    </rPh>
    <phoneticPr fontId="3"/>
  </si>
  <si>
    <t>都道府県等支出金</t>
    <rPh sb="0" eb="4">
      <t>トドウフケン</t>
    </rPh>
    <rPh sb="4" eb="5">
      <t>ナド</t>
    </rPh>
    <rPh sb="5" eb="8">
      <t>シシュツキン</t>
    </rPh>
    <phoneticPr fontId="3"/>
  </si>
  <si>
    <t>経常的
補助金</t>
    <rPh sb="0" eb="3">
      <t>ケイジョウテキ</t>
    </rPh>
    <rPh sb="4" eb="7">
      <t>ホジョキン</t>
    </rPh>
    <phoneticPr fontId="11"/>
  </si>
  <si>
    <t>（２）財源情報の明細</t>
    <rPh sb="3" eb="5">
      <t>ザイゲン</t>
    </rPh>
    <rPh sb="5" eb="7">
      <t>ジョウホウ</t>
    </rPh>
    <rPh sb="8" eb="10">
      <t>メイサイ</t>
    </rPh>
    <phoneticPr fontId="11"/>
  </si>
  <si>
    <t>内訳</t>
    <rPh sb="0" eb="2">
      <t>ウチワケ</t>
    </rPh>
    <phoneticPr fontId="11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</si>
  <si>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1"/>
  </si>
  <si>
    <t>地方債</t>
    <rPh sb="0" eb="3">
      <t>チホウサイ</t>
    </rPh>
    <phoneticPr fontId="11"/>
  </si>
  <si>
    <t>税収等</t>
    <rPh sb="0" eb="3">
      <t>ゼイシュウナド</t>
    </rPh>
    <phoneticPr fontId="11"/>
  </si>
  <si>
    <t>その他</t>
    <rPh sb="2" eb="3">
      <t>ホカ</t>
    </rPh>
    <phoneticPr fontId="11"/>
  </si>
  <si>
    <t>純行政コスト</t>
    <rPh sb="0" eb="1">
      <t>ジュン</t>
    </rPh>
    <rPh sb="1" eb="3">
      <t>ギョウセイ</t>
    </rPh>
    <phoneticPr fontId="11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</si>
  <si>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1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</si>
  <si>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1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</si>
  <si>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1"/>
  </si>
  <si>
    <t>（１）資金の明細</t>
    <rPh sb="3" eb="5">
      <t>シキン</t>
    </rPh>
    <rPh sb="6" eb="8">
      <t>メイサイ</t>
    </rPh>
    <phoneticPr fontId="11"/>
  </si>
  <si>
    <t>要求払預金</t>
    <rPh sb="0" eb="2">
      <t>ヨウキュウ</t>
    </rPh>
    <rPh sb="2" eb="3">
      <t>ハラ</t>
    </rPh>
    <rPh sb="3" eb="5">
      <t>ヨキン</t>
    </rPh>
    <phoneticPr fontId="3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</si>
  <si>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1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</si>
  <si>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1"/>
  </si>
  <si>
    <t>④基金の明細</t>
    <phoneticPr fontId="11"/>
  </si>
  <si>
    <t>⑤貸付金の明細</t>
    <phoneticPr fontId="11"/>
  </si>
  <si>
    <t>（単位：円）</t>
    <rPh sb="1" eb="3">
      <t>タンイ</t>
    </rPh>
    <rPh sb="4" eb="5">
      <t>エン</t>
    </rPh>
    <phoneticPr fontId="3"/>
  </si>
  <si>
    <t>（単位：円）</t>
    <rPh sb="1" eb="3">
      <t>タンイ</t>
    </rPh>
    <rPh sb="4" eb="5">
      <t>エン</t>
    </rPh>
    <phoneticPr fontId="11"/>
  </si>
  <si>
    <t>（単位：円）</t>
    <rPh sb="1" eb="3">
      <t>タンイ</t>
    </rPh>
    <rPh sb="4" eb="5">
      <t>エン</t>
    </rPh>
    <phoneticPr fontId="17"/>
  </si>
  <si>
    <t>内部相殺金額</t>
    <rPh sb="0" eb="2">
      <t>ナイブ</t>
    </rPh>
    <rPh sb="2" eb="4">
      <t>ソウサイ</t>
    </rPh>
    <rPh sb="4" eb="6">
      <t>キンガク</t>
    </rPh>
    <phoneticPr fontId="3"/>
  </si>
  <si>
    <t>総計</t>
    <rPh sb="0" eb="2">
      <t>ソウケイ</t>
    </rPh>
    <phoneticPr fontId="3"/>
  </si>
  <si>
    <t>税収等</t>
    <rPh sb="0" eb="2">
      <t>ゼイシュウ</t>
    </rPh>
    <rPh sb="2" eb="3">
      <t>トウ</t>
    </rPh>
    <phoneticPr fontId="3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</si>
  <si>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3"/>
  </si>
  <si>
    <t>③投資及び出資金の明細</t>
    <phoneticPr fontId="11"/>
  </si>
  <si>
    <t>　　住宅新築資金等貸付金</t>
    <rPh sb="2" eb="4">
      <t>ジュウタク</t>
    </rPh>
    <rPh sb="4" eb="6">
      <t>シンチク</t>
    </rPh>
    <rPh sb="6" eb="8">
      <t>シキン</t>
    </rPh>
    <rPh sb="8" eb="9">
      <t>トウ</t>
    </rPh>
    <rPh sb="9" eb="11">
      <t>カシツケ</t>
    </rPh>
    <rPh sb="11" eb="12">
      <t>キン</t>
    </rPh>
    <phoneticPr fontId="3"/>
  </si>
  <si>
    <t>　　地域総合整備資金貸付金（ふるさと融資）</t>
    <phoneticPr fontId="3"/>
  </si>
  <si>
    <t>福祉</t>
  </si>
  <si>
    <t>邑智郡総合事務組合</t>
  </si>
  <si>
    <t>環境衛生</t>
  </si>
  <si>
    <t>県事業負担金</t>
  </si>
  <si>
    <t>島根県県央県土整備事務所長</t>
  </si>
  <si>
    <t>産業振興</t>
  </si>
  <si>
    <t>大規模林道日野金城線大和区間負担金</t>
  </si>
  <si>
    <t>大規模林道日野金城線大和区間受益者組合</t>
  </si>
  <si>
    <t>大規模林道日野金城線赤来大和区間負担金</t>
  </si>
  <si>
    <t>大規模林道赤来大和区間受益者組合</t>
  </si>
  <si>
    <t>生活インフラ・ 国土保全</t>
  </si>
  <si>
    <t>総務</t>
  </si>
  <si>
    <t>バス運行事業者</t>
  </si>
  <si>
    <t>その他</t>
  </si>
  <si>
    <t>美郷町社会福祉協議会補助金</t>
  </si>
  <si>
    <t>社会福祉法人　美郷町社会福祉協議会</t>
  </si>
  <si>
    <t>中山間地域等直接支払交付金</t>
  </si>
  <si>
    <t>該当する取組集落</t>
  </si>
  <si>
    <t>多面的機能支払交付金</t>
  </si>
  <si>
    <t>該当する農地保全組合</t>
  </si>
  <si>
    <t>商工会運営費及び実施事業補助金</t>
  </si>
  <si>
    <t>美郷町商工会</t>
  </si>
  <si>
    <t>町税</t>
    <rPh sb="0" eb="2">
      <t>チョウゼイ</t>
    </rPh>
    <phoneticPr fontId="3"/>
  </si>
  <si>
    <t>利子割交付金</t>
    <rPh sb="0" eb="2">
      <t>リシ</t>
    </rPh>
    <rPh sb="2" eb="3">
      <t>ワリ</t>
    </rPh>
    <rPh sb="3" eb="6">
      <t>コウフキン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</si>
  <si>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</si>
  <si>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</si>
  <si>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</si>
  <si>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</si>
  <si>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</si>
  <si>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</si>
  <si>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</si>
  <si>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</si>
  <si>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寄附金</t>
    <rPh sb="0" eb="3">
      <t>キフキン</t>
    </rPh>
    <phoneticPr fontId="3"/>
  </si>
  <si>
    <t>住宅新築資金等
貸付事業特別会計</t>
    <rPh sb="0" eb="2">
      <t>ジュウタク</t>
    </rPh>
    <rPh sb="2" eb="4">
      <t>シンチク</t>
    </rPh>
    <rPh sb="4" eb="6">
      <t>シキン</t>
    </rPh>
    <rPh sb="6" eb="7">
      <t>トウ</t>
    </rPh>
    <rPh sb="8" eb="10">
      <t>カシツケ</t>
    </rPh>
    <rPh sb="10" eb="12">
      <t>ジギョウ</t>
    </rPh>
    <rPh sb="12" eb="14">
      <t>トクベツ</t>
    </rPh>
    <rPh sb="14" eb="16">
      <t>カイケイ</t>
    </rPh>
    <phoneticPr fontId="3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</si>
  <si>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3"/>
  </si>
  <si>
    <t>君谷診療所
特別会計</t>
    <rPh sb="0" eb="2">
      <t>キミタニ</t>
    </rPh>
    <rPh sb="2" eb="5">
      <t>シンリョウジョ</t>
    </rPh>
    <rPh sb="6" eb="8">
      <t>トクベツ</t>
    </rPh>
    <rPh sb="8" eb="10">
      <t>カイケイ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</si>
  <si>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</si>
  <si>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賞与等引当金繰入額</t>
    <rPh sb="0" eb="2">
      <t>ショウヨ</t>
    </rPh>
    <rPh sb="2" eb="3">
      <t>トウ</t>
    </rPh>
    <rPh sb="3" eb="6">
      <t>ヒキアテキン</t>
    </rPh>
    <rPh sb="6" eb="8">
      <t>クリイレ</t>
    </rPh>
    <rPh sb="8" eb="9">
      <t>ガク</t>
    </rPh>
    <phoneticPr fontId="3"/>
  </si>
  <si>
    <t>徴収不能引当金繰入額</t>
    <rPh sb="0" eb="7">
      <t>チョウシュウフノウヒキアテキン</t>
    </rPh>
    <rPh sb="7" eb="10">
      <t>クリイレガク</t>
    </rPh>
    <phoneticPr fontId="3"/>
  </si>
  <si>
    <t>徴収不能引当金戻入額</t>
    <rPh sb="0" eb="7">
      <t>チョウシュウフノウヒキアテキン</t>
    </rPh>
    <rPh sb="7" eb="9">
      <t>モドシイレ</t>
    </rPh>
    <rPh sb="9" eb="10">
      <t>ガク</t>
    </rPh>
    <phoneticPr fontId="3"/>
  </si>
  <si>
    <t>資産除売却（CF絡まない）</t>
    <rPh sb="0" eb="5">
      <t>シサンジョバイキャク</t>
    </rPh>
    <rPh sb="8" eb="9">
      <t>カラ</t>
    </rPh>
    <phoneticPr fontId="3"/>
  </si>
  <si>
    <t>退職手当引当金繰入額</t>
    <rPh sb="0" eb="2">
      <t>タイショク</t>
    </rPh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</si>
  <si>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資産売却益（CF絡まない）</t>
    <rPh sb="0" eb="2">
      <t>シサン</t>
    </rPh>
    <rPh sb="2" eb="5">
      <t>バイキャクエキ</t>
    </rPh>
    <phoneticPr fontId="3"/>
  </si>
  <si>
    <t>ごみ処理施設　整備費　負担金</t>
    <rPh sb="2" eb="4">
      <t>ショリ</t>
    </rPh>
    <phoneticPr fontId="3"/>
  </si>
  <si>
    <t>総務一般管理費負担金</t>
  </si>
  <si>
    <t>情報システム化運営費負担金</t>
  </si>
  <si>
    <t>島根県市町村総合事務組合</t>
  </si>
  <si>
    <t>バス運行対策補助金</t>
  </si>
  <si>
    <t>ごみ処理運営費負担金</t>
  </si>
  <si>
    <t>し尿処理施設運営費負担金</t>
  </si>
  <si>
    <t>邑智郡公立病院組合収益的収支負担金</t>
  </si>
  <si>
    <t>邑智郡公立病院組合　公立邑智病院</t>
  </si>
  <si>
    <t>江津邑智消防組合運営費負担金</t>
  </si>
  <si>
    <t>江津邑智消防組合</t>
  </si>
  <si>
    <t>消防</t>
  </si>
  <si>
    <t>市場価格のないもののうち連結対象団体（会計）に対するもの</t>
    <phoneticPr fontId="11"/>
  </si>
  <si>
    <t>（単位：円）</t>
    <phoneticPr fontId="11"/>
  </si>
  <si>
    <t>相手先名</t>
    <phoneticPr fontId="11"/>
  </si>
  <si>
    <t>出資金額
（貸借対照表計上額）
(A)</t>
    <phoneticPr fontId="11"/>
  </si>
  <si>
    <t>資産
(B)</t>
    <phoneticPr fontId="11"/>
  </si>
  <si>
    <t>負債
(C)</t>
    <phoneticPr fontId="11"/>
  </si>
  <si>
    <t>純資産額
(B)-(C)
(D)</t>
    <phoneticPr fontId="11"/>
  </si>
  <si>
    <t>資本金
(E)</t>
    <phoneticPr fontId="11"/>
  </si>
  <si>
    <t>出資割合（％）
(A)/(E)
(F)</t>
    <phoneticPr fontId="11"/>
  </si>
  <si>
    <t>実質価格
(D)×(F)
(G)</t>
    <phoneticPr fontId="11"/>
  </si>
  <si>
    <t>投資損失引当金
計上額
(H)</t>
    <phoneticPr fontId="11"/>
  </si>
  <si>
    <t>(一社)ファームサポート美郷</t>
    <phoneticPr fontId="11"/>
  </si>
  <si>
    <t>-</t>
    <phoneticPr fontId="11"/>
  </si>
  <si>
    <t>㈱グリーンロード三七五だいわステーション</t>
    <phoneticPr fontId="11"/>
  </si>
  <si>
    <t>合計</t>
    <phoneticPr fontId="11"/>
  </si>
  <si>
    <t>市場価格のないもののうち連結対象団体（会計）以外に対するもの</t>
    <phoneticPr fontId="11"/>
  </si>
  <si>
    <t>出資金額
(A)</t>
    <phoneticPr fontId="11"/>
  </si>
  <si>
    <t>強制評価減
(H)</t>
    <phoneticPr fontId="11"/>
  </si>
  <si>
    <t>貸借対照表計上額
(A)-(H)
(I)</t>
    <phoneticPr fontId="11"/>
  </si>
  <si>
    <t>島根県農業信用基金協会出資金</t>
    <phoneticPr fontId="11"/>
  </si>
  <si>
    <t>（財）島根県林業公社出資金</t>
    <phoneticPr fontId="11"/>
  </si>
  <si>
    <t>邑智郡森林組合出資金</t>
    <phoneticPr fontId="11"/>
  </si>
  <si>
    <t>（財)島根県消防協会出資金</t>
    <phoneticPr fontId="11"/>
  </si>
  <si>
    <t>地方公共団体金融機構出資金</t>
    <phoneticPr fontId="11"/>
  </si>
  <si>
    <t>島根県信用保証協会出損金</t>
    <phoneticPr fontId="11"/>
  </si>
  <si>
    <t>（財）島根県西部勤労者共済会出損金</t>
    <phoneticPr fontId="11"/>
  </si>
  <si>
    <t>島根県育英設立30周年記念募金出損金</t>
    <phoneticPr fontId="11"/>
  </si>
  <si>
    <t>（財）島根県暴力追放県民センター出損金</t>
    <phoneticPr fontId="11"/>
  </si>
  <si>
    <t>（財）邑智郡広域振興財団出損金</t>
    <phoneticPr fontId="11"/>
  </si>
  <si>
    <t>（財）しまね国際センター出損金</t>
    <phoneticPr fontId="11"/>
  </si>
  <si>
    <t>（財）島根県みどりの担い手育成基金出損金</t>
    <phoneticPr fontId="11"/>
  </si>
  <si>
    <t>（財）島根県難病研究所（しまねまごころバンク）出損金</t>
    <phoneticPr fontId="11"/>
  </si>
  <si>
    <t>（財）砂防フロンティア整備推進機構出損金</t>
    <phoneticPr fontId="11"/>
  </si>
  <si>
    <t>㈱山陰中央新報社</t>
    <phoneticPr fontId="11"/>
  </si>
  <si>
    <t>-</t>
  </si>
  <si>
    <t>⑥長期延滞債権の明細</t>
    <phoneticPr fontId="11"/>
  </si>
  <si>
    <t>相手先または種別</t>
    <phoneticPr fontId="11"/>
  </si>
  <si>
    <t>貸借対照表計上額</t>
    <phoneticPr fontId="11"/>
  </si>
  <si>
    <t>徴収不能引当金計上額</t>
    <phoneticPr fontId="11"/>
  </si>
  <si>
    <t>【未収金】</t>
    <phoneticPr fontId="11"/>
  </si>
  <si>
    <t>税等未収金</t>
    <phoneticPr fontId="11"/>
  </si>
  <si>
    <t>　　町民税</t>
    <phoneticPr fontId="11"/>
  </si>
  <si>
    <t>　　固定資産税</t>
    <phoneticPr fontId="11"/>
  </si>
  <si>
    <t>　　軽自動車税</t>
    <phoneticPr fontId="11"/>
  </si>
  <si>
    <t>　　分担金</t>
    <phoneticPr fontId="11"/>
  </si>
  <si>
    <t>　　負担金</t>
    <phoneticPr fontId="11"/>
  </si>
  <si>
    <t>その他の未収金</t>
    <phoneticPr fontId="11"/>
  </si>
  <si>
    <t>　　使用料</t>
    <phoneticPr fontId="11"/>
  </si>
  <si>
    <t>　　手数料</t>
    <phoneticPr fontId="11"/>
  </si>
  <si>
    <t>　　財産運用収入</t>
    <phoneticPr fontId="11"/>
  </si>
  <si>
    <t>　　雑入</t>
    <phoneticPr fontId="11"/>
  </si>
  <si>
    <t>　　雑収入（元利）</t>
    <phoneticPr fontId="11"/>
  </si>
  <si>
    <t>　　雑収入（利息）</t>
    <phoneticPr fontId="11"/>
  </si>
  <si>
    <t>小計</t>
    <phoneticPr fontId="11"/>
  </si>
  <si>
    <t>⑦未収金の明細</t>
    <phoneticPr fontId="11"/>
  </si>
  <si>
    <t>種類</t>
    <phoneticPr fontId="11"/>
  </si>
  <si>
    <t>現金預金</t>
    <phoneticPr fontId="11"/>
  </si>
  <si>
    <t>有価証券</t>
    <phoneticPr fontId="11"/>
  </si>
  <si>
    <t>土地</t>
    <phoneticPr fontId="11"/>
  </si>
  <si>
    <t>その他</t>
    <phoneticPr fontId="11"/>
  </si>
  <si>
    <t>合計
（貸借対照表計上額）</t>
    <phoneticPr fontId="11"/>
  </si>
  <si>
    <t>（参考）財産に関する
調書記載額</t>
    <phoneticPr fontId="11"/>
  </si>
  <si>
    <t>財政調整基金</t>
    <phoneticPr fontId="11"/>
  </si>
  <si>
    <t>減債基金</t>
    <phoneticPr fontId="11"/>
  </si>
  <si>
    <t>地域福祉振興基金</t>
    <phoneticPr fontId="11"/>
  </si>
  <si>
    <t>ふるさと・水と土保全対策基金</t>
    <phoneticPr fontId="11"/>
  </si>
  <si>
    <t>公共施設維持管理基金</t>
    <phoneticPr fontId="11"/>
  </si>
  <si>
    <t>地域振興基金</t>
    <phoneticPr fontId="11"/>
  </si>
  <si>
    <t>がんばれ美郷町寄付基金</t>
    <phoneticPr fontId="11"/>
  </si>
  <si>
    <t>電算機器管理基金</t>
    <phoneticPr fontId="11"/>
  </si>
  <si>
    <t>地域雇用創出推進基金</t>
    <phoneticPr fontId="11"/>
  </si>
  <si>
    <t>過疎対策基金</t>
    <phoneticPr fontId="11"/>
  </si>
  <si>
    <t>江の川下流域活性化基金</t>
    <phoneticPr fontId="11"/>
  </si>
  <si>
    <t>園芸作物振興施設管理基金</t>
    <phoneticPr fontId="11"/>
  </si>
  <si>
    <t>若者・子育て応援基金</t>
    <phoneticPr fontId="11"/>
  </si>
  <si>
    <t>齋藤茂吉鴨山記念館収蔵品取得基金</t>
    <phoneticPr fontId="11"/>
  </si>
  <si>
    <t>土地開発基金</t>
    <phoneticPr fontId="11"/>
  </si>
  <si>
    <t>ふるさと定住奨学金基金</t>
    <phoneticPr fontId="11"/>
  </si>
  <si>
    <t>地域公共交通維持確保基金</t>
    <phoneticPr fontId="11"/>
  </si>
  <si>
    <t>森林環境譲与税基金</t>
    <phoneticPr fontId="11"/>
  </si>
  <si>
    <t>⑤引当金の明細</t>
    <phoneticPr fontId="11"/>
  </si>
  <si>
    <t>(単位：円)</t>
    <phoneticPr fontId="11"/>
  </si>
  <si>
    <t>区分</t>
    <phoneticPr fontId="11"/>
  </si>
  <si>
    <t>前年度末残高</t>
    <phoneticPr fontId="11"/>
  </si>
  <si>
    <t>本年度増加額</t>
    <phoneticPr fontId="11"/>
  </si>
  <si>
    <t>本年度減少額</t>
    <phoneticPr fontId="11"/>
  </si>
  <si>
    <t>本年度末残高</t>
    <phoneticPr fontId="11"/>
  </si>
  <si>
    <t>目的使用</t>
    <phoneticPr fontId="11"/>
  </si>
  <si>
    <t>賞与等引当金</t>
    <phoneticPr fontId="11"/>
  </si>
  <si>
    <t>退職手当引当金</t>
    <phoneticPr fontId="11"/>
  </si>
  <si>
    <t>（単位：円）</t>
    <rPh sb="4" eb="5">
      <t>エン</t>
    </rPh>
    <phoneticPr fontId="3"/>
  </si>
  <si>
    <t>県事業負担金</t>
    <rPh sb="0" eb="1">
      <t>ケン</t>
    </rPh>
    <rPh sb="1" eb="3">
      <t>ジギョウ</t>
    </rPh>
    <rPh sb="3" eb="6">
      <t>フタンキン</t>
    </rPh>
    <phoneticPr fontId="11"/>
  </si>
  <si>
    <t>アユ種苗生産施設整備事業費補助金</t>
  </si>
  <si>
    <t>江川漁協協同組合</t>
    <rPh sb="0" eb="8">
      <t>ゴウガワギョキョウキョウドウクミアイ</t>
    </rPh>
    <phoneticPr fontId="3"/>
  </si>
  <si>
    <t>組合運営経常負担金</t>
  </si>
  <si>
    <t>新エネルギー設備導入促進事業補助金</t>
  </si>
  <si>
    <t>対象者</t>
  </si>
  <si>
    <t>定住者向け住宅改修事業補助金</t>
  </si>
  <si>
    <t>定住新築住宅等補助金</t>
  </si>
  <si>
    <t>地域自立促進特別推進交付金</t>
    <phoneticPr fontId="3"/>
  </si>
  <si>
    <t>取組地域</t>
    <rPh sb="0" eb="1">
      <t>ト</t>
    </rPh>
    <rPh sb="1" eb="2">
      <t>ク</t>
    </rPh>
    <rPh sb="2" eb="4">
      <t>チイキ</t>
    </rPh>
    <phoneticPr fontId="3"/>
  </si>
  <si>
    <t>高齢者医療広域連合市町村共通経費負担金</t>
  </si>
  <si>
    <t>島根県後期高齢者医療広域連合</t>
  </si>
  <si>
    <t>美郷町民生児童委員協議会補助金</t>
  </si>
  <si>
    <t>美郷町民生児童委員協議会</t>
  </si>
  <si>
    <t>雇用促進奨励助成金　</t>
  </si>
  <si>
    <t>ふるさと水と土事業補助金</t>
  </si>
  <si>
    <t>環境保全型農業直接支払交付金</t>
  </si>
  <si>
    <t>該当する取組団体</t>
  </si>
  <si>
    <t>有害鳥獣被害対策事業補助金</t>
  </si>
  <si>
    <t>対象者</t>
    <rPh sb="0" eb="3">
      <t>タイショウシャ</t>
    </rPh>
    <phoneticPr fontId="33"/>
  </si>
  <si>
    <t>地域商工業等支援事業補助金</t>
  </si>
  <si>
    <t>観光協会補助金</t>
  </si>
  <si>
    <t>美郷町観光協会</t>
  </si>
  <si>
    <t>宿泊研修事業補助金</t>
  </si>
  <si>
    <t>家賃補助金並びに空家家賃負担金</t>
  </si>
  <si>
    <t>島根県住宅供給公社</t>
  </si>
  <si>
    <t>島根県防災情報システム管理負担金</t>
  </si>
  <si>
    <t>島根県</t>
  </si>
  <si>
    <t>島根県教育委員会教育長</t>
  </si>
  <si>
    <t>教育</t>
  </si>
  <si>
    <t>指導主事派遣負担金</t>
  </si>
  <si>
    <t>社会教育主事派遣事業負担金</t>
  </si>
  <si>
    <t>社会体育振興事業補助金</t>
  </si>
  <si>
    <t>美郷町体育協会</t>
  </si>
  <si>
    <t>給食食材費補助金</t>
  </si>
  <si>
    <t>美郷町学校給食会</t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</si>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</sst>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,;\-#,##0,;&quot;-&quot;"/>
    <numFmt numFmtId="177" formatCode="#,##0;&quot;△ &quot;#,##0"/>
    <numFmt numFmtId="178" formatCode="0.000"/>
    <numFmt numFmtId="179" formatCode="#,###"/>
    <numFmt numFmtId="180" formatCode="0.0000%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1"/>
      <color rgb="FFFA7D00"/>
      <name val="Yu Gothic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8" fillId="0" borderId="29">
      <alignment horizontal="center"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0" fillId="0" borderId="0"/>
    <xf numFmtId="38" fontId="30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14" fillId="0" borderId="0" xfId="0" applyFont="1" applyAlignment="1">
      <alignment horizontal="center" vertical="center"/>
    </xf>
    <xf numFmtId="0" fontId="12" fillId="0" borderId="5" xfId="0" applyFont="1" applyBorder="1">
      <alignment vertical="center"/>
    </xf>
    <xf numFmtId="0" fontId="16" fillId="0" borderId="5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" fillId="0" borderId="5" xfId="2" applyFont="1" applyBorder="1">
      <alignment vertical="center"/>
    </xf>
    <xf numFmtId="0" fontId="6" fillId="0" borderId="5" xfId="2" applyFont="1" applyBorder="1">
      <alignment vertical="center"/>
    </xf>
    <xf numFmtId="0" fontId="5" fillId="0" borderId="1" xfId="2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>
      <alignment vertical="center"/>
    </xf>
    <xf numFmtId="38" fontId="0" fillId="2" borderId="0" xfId="0" applyNumberFormat="1" applyFill="1">
      <alignment vertical="center"/>
    </xf>
    <xf numFmtId="38" fontId="0" fillId="2" borderId="0" xfId="1" applyFont="1" applyFill="1">
      <alignment vertical="center"/>
    </xf>
    <xf numFmtId="38" fontId="18" fillId="2" borderId="0" xfId="1" applyFont="1" applyFill="1">
      <alignment vertical="center"/>
    </xf>
    <xf numFmtId="0" fontId="17" fillId="2" borderId="0" xfId="0" applyFont="1" applyFill="1">
      <alignment vertical="center"/>
    </xf>
    <xf numFmtId="178" fontId="0" fillId="2" borderId="0" xfId="0" applyNumberFormat="1" applyFill="1">
      <alignment vertical="center"/>
    </xf>
    <xf numFmtId="0" fontId="18" fillId="3" borderId="15" xfId="0" applyFont="1" applyFill="1" applyBorder="1" applyAlignment="1">
      <alignment horizontal="center" vertical="center" wrapText="1"/>
    </xf>
    <xf numFmtId="38" fontId="17" fillId="0" borderId="1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horizontal="center" vertical="center" wrapText="1"/>
    </xf>
    <xf numFmtId="38" fontId="17" fillId="0" borderId="0" xfId="1" applyFont="1" applyAlignment="1">
      <alignment horizontal="center" vertical="center"/>
    </xf>
    <xf numFmtId="38" fontId="5" fillId="0" borderId="0" xfId="1" applyFont="1">
      <alignment vertical="center"/>
    </xf>
    <xf numFmtId="38" fontId="0" fillId="0" borderId="0" xfId="1" applyFont="1">
      <alignment vertical="center"/>
    </xf>
    <xf numFmtId="38" fontId="18" fillId="0" borderId="0" xfId="1" applyFont="1" applyAlignment="1">
      <alignment horizontal="right" vertical="center"/>
    </xf>
    <xf numFmtId="177" fontId="15" fillId="2" borderId="0" xfId="1" applyNumberFormat="1" applyFont="1" applyFill="1">
      <alignment vertical="center"/>
    </xf>
    <xf numFmtId="177" fontId="15" fillId="2" borderId="0" xfId="1" applyNumberFormat="1" applyFont="1" applyFill="1" applyAlignment="1">
      <alignment horizontal="right" vertical="center"/>
    </xf>
    <xf numFmtId="0" fontId="18" fillId="3" borderId="13" xfId="0" applyFont="1" applyFill="1" applyBorder="1" applyAlignment="1">
      <alignment horizontal="center" vertical="center" wrapText="1"/>
    </xf>
    <xf numFmtId="41" fontId="0" fillId="0" borderId="0" xfId="0" applyNumberFormat="1">
      <alignment vertical="center"/>
    </xf>
    <xf numFmtId="41" fontId="15" fillId="0" borderId="0" xfId="0" applyNumberFormat="1" applyFont="1" applyAlignment="1">
      <alignment horizontal="left" vertical="center"/>
    </xf>
    <xf numFmtId="41" fontId="15" fillId="0" borderId="0" xfId="0" applyNumberFormat="1" applyFont="1" applyAlignment="1">
      <alignment horizontal="right" vertical="center"/>
    </xf>
    <xf numFmtId="41" fontId="0" fillId="3" borderId="15" xfId="2" applyNumberFormat="1" applyFont="1" applyFill="1" applyBorder="1" applyAlignment="1">
      <alignment horizontal="center" vertical="center" wrapText="1"/>
    </xf>
    <xf numFmtId="41" fontId="0" fillId="0" borderId="15" xfId="2" applyNumberFormat="1" applyFont="1" applyBorder="1">
      <alignment vertical="center"/>
    </xf>
    <xf numFmtId="41" fontId="0" fillId="0" borderId="15" xfId="2" applyNumberFormat="1" applyFont="1" applyBorder="1" applyAlignment="1">
      <alignment horizontal="center" vertical="center"/>
    </xf>
    <xf numFmtId="41" fontId="24" fillId="0" borderId="0" xfId="0" applyNumberFormat="1" applyFont="1" applyAlignment="1">
      <alignment horizontal="left"/>
    </xf>
    <xf numFmtId="41" fontId="24" fillId="0" borderId="0" xfId="0" applyNumberFormat="1" applyFont="1" applyAlignment="1">
      <alignment horizontal="right"/>
    </xf>
    <xf numFmtId="41" fontId="7" fillId="3" borderId="15" xfId="3" applyNumberFormat="1" applyFont="1" applyFill="1" applyBorder="1" applyAlignment="1">
      <alignment horizontal="center" vertical="center"/>
    </xf>
    <xf numFmtId="41" fontId="7" fillId="3" borderId="15" xfId="3" applyNumberFormat="1" applyFont="1" applyFill="1" applyBorder="1" applyAlignment="1">
      <alignment horizontal="centerContinuous" vertical="center" wrapText="1"/>
    </xf>
    <xf numFmtId="41" fontId="7" fillId="3" borderId="15" xfId="3" applyNumberFormat="1" applyFont="1" applyFill="1" applyBorder="1" applyAlignment="1">
      <alignment horizontal="center" vertical="center" wrapText="1"/>
    </xf>
    <xf numFmtId="41" fontId="7" fillId="0" borderId="3" xfId="3" applyNumberFormat="1" applyFont="1" applyBorder="1" applyAlignment="1">
      <alignment vertical="center"/>
    </xf>
    <xf numFmtId="41" fontId="7" fillId="0" borderId="13" xfId="3" applyNumberFormat="1" applyFont="1" applyBorder="1" applyAlignment="1">
      <alignment vertical="center"/>
    </xf>
    <xf numFmtId="41" fontId="7" fillId="0" borderId="15" xfId="1" applyNumberFormat="1" applyFont="1" applyBorder="1">
      <alignment vertical="center"/>
    </xf>
    <xf numFmtId="41" fontId="7" fillId="0" borderId="13" xfId="3" applyNumberFormat="1" applyFont="1" applyBorder="1" applyAlignment="1">
      <alignment horizontal="center" vertical="center"/>
    </xf>
    <xf numFmtId="41" fontId="5" fillId="0" borderId="0" xfId="0" applyNumberFormat="1" applyFont="1">
      <alignment vertical="center"/>
    </xf>
    <xf numFmtId="41" fontId="8" fillId="0" borderId="15" xfId="0" applyNumberFormat="1" applyFont="1" applyBorder="1" applyAlignment="1">
      <alignment horizontal="center" vertical="center"/>
    </xf>
    <xf numFmtId="41" fontId="8" fillId="0" borderId="15" xfId="1" applyNumberFormat="1" applyFont="1" applyBorder="1">
      <alignment vertical="center"/>
    </xf>
    <xf numFmtId="41" fontId="8" fillId="0" borderId="15" xfId="1" applyNumberFormat="1" applyFont="1" applyBorder="1" applyAlignment="1">
      <alignment horizontal="center" vertical="center"/>
    </xf>
    <xf numFmtId="41" fontId="27" fillId="0" borderId="22" xfId="1" applyNumberFormat="1" applyFont="1" applyBorder="1" applyAlignment="1">
      <alignment horizontal="center" vertical="center" wrapText="1"/>
    </xf>
    <xf numFmtId="41" fontId="14" fillId="0" borderId="0" xfId="0" applyNumberFormat="1" applyFont="1" applyAlignment="1">
      <alignment horizontal="center" vertical="center"/>
    </xf>
    <xf numFmtId="41" fontId="8" fillId="0" borderId="0" xfId="1" applyNumberFormat="1" applyFont="1">
      <alignment vertical="center"/>
    </xf>
    <xf numFmtId="41" fontId="8" fillId="0" borderId="15" xfId="0" applyNumberFormat="1" applyFont="1" applyBorder="1">
      <alignment vertical="center"/>
    </xf>
    <xf numFmtId="41" fontId="19" fillId="0" borderId="11" xfId="0" applyNumberFormat="1" applyFont="1" applyBorder="1">
      <alignment vertical="center"/>
    </xf>
    <xf numFmtId="41" fontId="15" fillId="0" borderId="11" xfId="0" applyNumberFormat="1" applyFont="1" applyBorder="1" applyAlignment="1">
      <alignment horizontal="left" vertical="center"/>
    </xf>
    <xf numFmtId="41" fontId="16" fillId="0" borderId="0" xfId="0" applyNumberFormat="1" applyFont="1" applyAlignment="1">
      <alignment horizontal="center" vertical="center"/>
    </xf>
    <xf numFmtId="41" fontId="5" fillId="0" borderId="0" xfId="2" applyNumberFormat="1" applyFont="1">
      <alignment vertical="center"/>
    </xf>
    <xf numFmtId="41" fontId="18" fillId="0" borderId="5" xfId="0" applyNumberFormat="1" applyFont="1" applyBorder="1" applyAlignment="1">
      <alignment horizontal="left" vertical="center"/>
    </xf>
    <xf numFmtId="41" fontId="18" fillId="0" borderId="5" xfId="0" applyNumberFormat="1" applyFont="1" applyBorder="1" applyAlignment="1">
      <alignment horizontal="right" vertical="center"/>
    </xf>
    <xf numFmtId="41" fontId="7" fillId="3" borderId="15" xfId="0" applyNumberFormat="1" applyFont="1" applyFill="1" applyBorder="1" applyAlignment="1">
      <alignment horizontal="center" vertical="center" wrapText="1"/>
    </xf>
    <xf numFmtId="41" fontId="5" fillId="0" borderId="17" xfId="0" applyNumberFormat="1" applyFont="1" applyBorder="1">
      <alignment vertical="center"/>
    </xf>
    <xf numFmtId="41" fontId="5" fillId="0" borderId="0" xfId="0" applyNumberFormat="1" applyFont="1" applyAlignment="1">
      <alignment horizontal="center" vertical="center"/>
    </xf>
    <xf numFmtId="41" fontId="5" fillId="0" borderId="10" xfId="0" applyNumberFormat="1" applyFont="1" applyBorder="1">
      <alignment vertical="center"/>
    </xf>
    <xf numFmtId="41" fontId="5" fillId="0" borderId="18" xfId="0" applyNumberFormat="1" applyFont="1" applyBorder="1">
      <alignment vertical="center"/>
    </xf>
    <xf numFmtId="41" fontId="5" fillId="0" borderId="11" xfId="0" applyNumberFormat="1" applyFont="1" applyBorder="1">
      <alignment vertical="center"/>
    </xf>
    <xf numFmtId="41" fontId="5" fillId="0" borderId="15" xfId="1" applyNumberFormat="1" applyFont="1" applyBorder="1">
      <alignment vertical="center"/>
    </xf>
    <xf numFmtId="41" fontId="15" fillId="2" borderId="15" xfId="1" applyNumberFormat="1" applyFont="1" applyFill="1" applyBorder="1" applyAlignment="1">
      <alignment horizontal="right" vertical="center"/>
    </xf>
    <xf numFmtId="41" fontId="15" fillId="2" borderId="10" xfId="1" applyNumberFormat="1" applyFont="1" applyFill="1" applyBorder="1" applyAlignment="1">
      <alignment horizontal="right" vertical="center"/>
    </xf>
    <xf numFmtId="41" fontId="0" fillId="0" borderId="15" xfId="1" applyNumberFormat="1" applyFont="1" applyBorder="1">
      <alignment vertical="center"/>
    </xf>
    <xf numFmtId="41" fontId="15" fillId="0" borderId="15" xfId="1" applyNumberFormat="1" applyFont="1" applyBorder="1">
      <alignment vertical="center"/>
    </xf>
    <xf numFmtId="41" fontId="15" fillId="0" borderId="13" xfId="1" applyNumberFormat="1" applyFont="1" applyBorder="1" applyAlignment="1">
      <alignment horizontal="right" vertical="center"/>
    </xf>
    <xf numFmtId="41" fontId="15" fillId="0" borderId="15" xfId="1" applyNumberFormat="1" applyFont="1" applyBorder="1" applyAlignment="1">
      <alignment horizontal="right" vertical="center"/>
    </xf>
    <xf numFmtId="41" fontId="15" fillId="0" borderId="10" xfId="1" applyNumberFormat="1" applyFont="1" applyBorder="1">
      <alignment vertical="center"/>
    </xf>
    <xf numFmtId="41" fontId="15" fillId="0" borderId="6" xfId="1" applyNumberFormat="1" applyFont="1" applyBorder="1" applyAlignment="1">
      <alignment horizontal="right" vertical="center"/>
    </xf>
    <xf numFmtId="41" fontId="15" fillId="0" borderId="10" xfId="1" applyNumberFormat="1" applyFont="1" applyBorder="1" applyAlignment="1">
      <alignment horizontal="right" vertical="center"/>
    </xf>
    <xf numFmtId="41" fontId="5" fillId="0" borderId="3" xfId="1" applyNumberFormat="1" applyFont="1" applyBorder="1">
      <alignment vertical="center"/>
    </xf>
    <xf numFmtId="0" fontId="5" fillId="3" borderId="15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38" fontId="5" fillId="3" borderId="17" xfId="1" applyFont="1" applyFill="1" applyBorder="1" applyAlignment="1">
      <alignment horizontal="center" vertical="center" wrapText="1"/>
    </xf>
    <xf numFmtId="38" fontId="5" fillId="3" borderId="14" xfId="1" applyFont="1" applyFill="1" applyBorder="1" applyAlignment="1">
      <alignment horizontal="center" vertical="center" wrapText="1"/>
    </xf>
    <xf numFmtId="41" fontId="5" fillId="0" borderId="2" xfId="1" applyNumberFormat="1" applyFont="1" applyBorder="1">
      <alignment vertical="center"/>
    </xf>
    <xf numFmtId="0" fontId="2" fillId="0" borderId="0" xfId="2">
      <alignment vertical="center"/>
    </xf>
    <xf numFmtId="0" fontId="19" fillId="0" borderId="0" xfId="2" applyFont="1" applyAlignment="1">
      <alignment horizontal="left" vertical="center"/>
    </xf>
    <xf numFmtId="0" fontId="17" fillId="0" borderId="0" xfId="2" applyFont="1">
      <alignment vertical="center"/>
    </xf>
    <xf numFmtId="0" fontId="19" fillId="0" borderId="5" xfId="2" applyFont="1" applyBorder="1" applyAlignment="1">
      <alignment horizontal="right" vertical="center"/>
    </xf>
    <xf numFmtId="38" fontId="28" fillId="3" borderId="15" xfId="5" applyFont="1" applyFill="1" applyBorder="1" applyAlignment="1">
      <alignment horizontal="center" vertical="center" wrapText="1"/>
    </xf>
    <xf numFmtId="0" fontId="28" fillId="0" borderId="15" xfId="2" applyFont="1" applyBorder="1" applyAlignment="1">
      <alignment horizontal="left" vertical="center" wrapText="1"/>
    </xf>
    <xf numFmtId="38" fontId="28" fillId="0" borderId="3" xfId="5" applyFont="1" applyBorder="1">
      <alignment vertical="center"/>
    </xf>
    <xf numFmtId="0" fontId="28" fillId="0" borderId="7" xfId="2" applyFont="1" applyBorder="1" applyAlignment="1">
      <alignment horizontal="left" vertical="center" wrapText="1"/>
    </xf>
    <xf numFmtId="0" fontId="28" fillId="0" borderId="7" xfId="2" applyFont="1" applyBorder="1" applyAlignment="1">
      <alignment vertical="center" wrapText="1"/>
    </xf>
    <xf numFmtId="38" fontId="28" fillId="0" borderId="7" xfId="5" applyFont="1" applyBorder="1">
      <alignment vertical="center"/>
    </xf>
    <xf numFmtId="0" fontId="28" fillId="0" borderId="7" xfId="2" applyFont="1" applyBorder="1" applyAlignment="1">
      <alignment horizontal="center" vertical="center" wrapText="1"/>
    </xf>
    <xf numFmtId="0" fontId="28" fillId="0" borderId="28" xfId="2" applyFont="1" applyBorder="1" applyAlignment="1">
      <alignment horizontal="center" vertical="center"/>
    </xf>
    <xf numFmtId="0" fontId="28" fillId="0" borderId="8" xfId="2" applyFont="1" applyBorder="1" applyAlignment="1">
      <alignment horizontal="center" vertical="center"/>
    </xf>
    <xf numFmtId="38" fontId="28" fillId="0" borderId="7" xfId="5" applyFont="1" applyBorder="1" applyAlignment="1">
      <alignment vertical="center" wrapText="1"/>
    </xf>
    <xf numFmtId="0" fontId="28" fillId="0" borderId="5" xfId="2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/>
    </xf>
    <xf numFmtId="0" fontId="20" fillId="0" borderId="15" xfId="0" applyFont="1" applyBorder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1" fontId="25" fillId="0" borderId="3" xfId="0" applyNumberFormat="1" applyFont="1" applyBorder="1">
      <alignment vertical="center"/>
    </xf>
    <xf numFmtId="41" fontId="15" fillId="2" borderId="15" xfId="1" applyNumberFormat="1" applyFont="1" applyFill="1" applyBorder="1" applyAlignment="1">
      <alignment horizontal="right" vertical="center" wrapText="1"/>
    </xf>
    <xf numFmtId="3" fontId="0" fillId="2" borderId="0" xfId="0" applyNumberFormat="1" applyFill="1">
      <alignment vertical="center"/>
    </xf>
    <xf numFmtId="0" fontId="28" fillId="3" borderId="15" xfId="2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2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8" fillId="3" borderId="15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 wrapText="1"/>
    </xf>
    <xf numFmtId="0" fontId="0" fillId="0" borderId="15" xfId="0" applyBorder="1">
      <alignment vertical="center"/>
    </xf>
    <xf numFmtId="179" fontId="0" fillId="0" borderId="15" xfId="0" applyNumberFormat="1" applyBorder="1" applyAlignment="1">
      <alignment horizontal="right" vertical="center"/>
    </xf>
    <xf numFmtId="180" fontId="0" fillId="0" borderId="15" xfId="0" applyNumberForma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179" fontId="0" fillId="0" borderId="17" xfId="0" applyNumberFormat="1" applyBorder="1" applyAlignment="1">
      <alignment horizontal="right" vertical="center"/>
    </xf>
    <xf numFmtId="0" fontId="0" fillId="0" borderId="19" xfId="0" applyBorder="1">
      <alignment vertical="center"/>
    </xf>
    <xf numFmtId="179" fontId="0" fillId="0" borderId="19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19" fillId="0" borderId="15" xfId="0" applyFont="1" applyBorder="1">
      <alignment vertical="center"/>
    </xf>
    <xf numFmtId="179" fontId="19" fillId="0" borderId="15" xfId="0" applyNumberFormat="1" applyFont="1" applyBorder="1" applyAlignment="1">
      <alignment horizontal="right" vertical="center"/>
    </xf>
    <xf numFmtId="0" fontId="28" fillId="0" borderId="15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0" fontId="21" fillId="3" borderId="21" xfId="0" applyFont="1" applyFill="1" applyBorder="1" applyAlignment="1">
      <alignment horizontal="center" vertical="center" shrinkToFit="1"/>
    </xf>
    <xf numFmtId="41" fontId="20" fillId="0" borderId="15" xfId="1" applyNumberFormat="1" applyFont="1" applyFill="1" applyBorder="1" applyAlignment="1">
      <alignment vertical="center"/>
    </xf>
    <xf numFmtId="41" fontId="20" fillId="0" borderId="22" xfId="1" applyNumberFormat="1" applyFont="1" applyFill="1" applyBorder="1">
      <alignment vertical="center"/>
    </xf>
    <xf numFmtId="41" fontId="20" fillId="0" borderId="13" xfId="1" applyNumberFormat="1" applyFont="1" applyFill="1" applyBorder="1">
      <alignment vertical="center"/>
    </xf>
    <xf numFmtId="41" fontId="20" fillId="0" borderId="15" xfId="1" applyNumberFormat="1" applyFont="1" applyFill="1" applyBorder="1">
      <alignment vertical="center"/>
    </xf>
    <xf numFmtId="41" fontId="20" fillId="0" borderId="13" xfId="1" applyNumberFormat="1" applyFont="1" applyFill="1" applyBorder="1" applyAlignment="1">
      <alignment vertical="center"/>
    </xf>
    <xf numFmtId="41" fontId="27" fillId="0" borderId="16" xfId="1" applyNumberFormat="1" applyFont="1" applyBorder="1" applyAlignment="1">
      <alignment vertical="center"/>
    </xf>
    <xf numFmtId="41" fontId="27" fillId="0" borderId="15" xfId="1" applyNumberFormat="1" applyFont="1" applyBorder="1" applyAlignment="1">
      <alignment vertical="center"/>
    </xf>
    <xf numFmtId="10" fontId="27" fillId="0" borderId="15" xfId="17" applyNumberFormat="1" applyFont="1" applyBorder="1" applyAlignment="1">
      <alignment vertical="center"/>
    </xf>
    <xf numFmtId="176" fontId="25" fillId="0" borderId="1" xfId="1" applyNumberFormat="1" applyFont="1" applyBorder="1" applyAlignment="1">
      <alignment vertical="center"/>
    </xf>
    <xf numFmtId="0" fontId="28" fillId="0" borderId="10" xfId="2" applyFont="1" applyBorder="1">
      <alignment vertical="center"/>
    </xf>
    <xf numFmtId="38" fontId="28" fillId="0" borderId="3" xfId="5" applyFont="1" applyBorder="1" applyAlignment="1">
      <alignment vertical="center"/>
    </xf>
    <xf numFmtId="0" fontId="28" fillId="0" borderId="10" xfId="2" applyFont="1" applyBorder="1" applyAlignment="1">
      <alignment vertical="center" wrapText="1"/>
    </xf>
    <xf numFmtId="41" fontId="0" fillId="0" borderId="15" xfId="1" applyNumberFormat="1" applyFont="1" applyFill="1" applyBorder="1" applyAlignment="1">
      <alignment horizontal="right" vertical="center"/>
    </xf>
    <xf numFmtId="41" fontId="15" fillId="0" borderId="15" xfId="1" applyNumberFormat="1" applyFont="1" applyFill="1" applyBorder="1" applyAlignment="1">
      <alignment horizontal="right" vertical="center"/>
    </xf>
    <xf numFmtId="41" fontId="0" fillId="0" borderId="13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" borderId="15" xfId="0" applyFill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5" fillId="0" borderId="15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5" fillId="2" borderId="15" xfId="2" applyFont="1" applyFill="1" applyBorder="1" applyAlignment="1">
      <alignment horizontal="left" vertical="center"/>
    </xf>
    <xf numFmtId="0" fontId="5" fillId="2" borderId="15" xfId="2" applyFont="1" applyFill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3" borderId="15" xfId="2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41" fontId="8" fillId="3" borderId="17" xfId="0" applyNumberFormat="1" applyFont="1" applyFill="1" applyBorder="1" applyAlignment="1">
      <alignment horizontal="center" vertical="center" wrapText="1"/>
    </xf>
    <xf numFmtId="41" fontId="8" fillId="3" borderId="10" xfId="0" applyNumberFormat="1" applyFont="1" applyFill="1" applyBorder="1" applyAlignment="1">
      <alignment horizontal="center" vertical="center" wrapText="1"/>
    </xf>
    <xf numFmtId="41" fontId="8" fillId="3" borderId="3" xfId="0" applyNumberFormat="1" applyFont="1" applyFill="1" applyBorder="1" applyAlignment="1">
      <alignment horizontal="center" vertical="center" wrapText="1"/>
    </xf>
    <xf numFmtId="41" fontId="8" fillId="3" borderId="13" xfId="0" applyNumberFormat="1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27" fillId="3" borderId="25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0" fontId="28" fillId="0" borderId="13" xfId="2" applyFont="1" applyBorder="1" applyAlignment="1">
      <alignment horizontal="center" vertical="center"/>
    </xf>
    <xf numFmtId="0" fontId="28" fillId="3" borderId="15" xfId="2" applyFont="1" applyFill="1" applyBorder="1" applyAlignment="1">
      <alignment horizontal="center" vertical="center"/>
    </xf>
    <xf numFmtId="0" fontId="28" fillId="2" borderId="1" xfId="2" applyFont="1" applyFill="1" applyBorder="1" applyAlignment="1">
      <alignment horizontal="left" vertical="center" wrapText="1"/>
    </xf>
    <xf numFmtId="0" fontId="28" fillId="2" borderId="4" xfId="2" applyFont="1" applyFill="1" applyBorder="1" applyAlignment="1">
      <alignment horizontal="left" vertical="center" wrapText="1"/>
    </xf>
    <xf numFmtId="0" fontId="28" fillId="2" borderId="7" xfId="2" applyFont="1" applyFill="1" applyBorder="1" applyAlignment="1">
      <alignment horizontal="left" vertical="center" wrapText="1"/>
    </xf>
    <xf numFmtId="0" fontId="28" fillId="2" borderId="6" xfId="2" applyFont="1" applyFill="1" applyBorder="1" applyAlignment="1">
      <alignment horizontal="left" vertical="center" wrapText="1"/>
    </xf>
    <xf numFmtId="0" fontId="28" fillId="2" borderId="12" xfId="2" applyFont="1" applyFill="1" applyBorder="1" applyAlignment="1">
      <alignment horizontal="left" vertical="center"/>
    </xf>
    <xf numFmtId="0" fontId="28" fillId="2" borderId="14" xfId="2" applyFont="1" applyFill="1" applyBorder="1" applyAlignment="1">
      <alignment horizontal="left" vertical="center"/>
    </xf>
    <xf numFmtId="0" fontId="28" fillId="2" borderId="1" xfId="2" applyFont="1" applyFill="1" applyBorder="1" applyAlignment="1">
      <alignment horizontal="left" vertical="center"/>
    </xf>
    <xf numFmtId="0" fontId="28" fillId="2" borderId="4" xfId="2" applyFont="1" applyFill="1" applyBorder="1" applyAlignment="1">
      <alignment horizontal="left" vertical="center"/>
    </xf>
    <xf numFmtId="0" fontId="28" fillId="2" borderId="7" xfId="2" applyFont="1" applyFill="1" applyBorder="1" applyAlignment="1">
      <alignment horizontal="left" vertical="center"/>
    </xf>
    <xf numFmtId="0" fontId="28" fillId="2" borderId="6" xfId="2" applyFont="1" applyFill="1" applyBorder="1" applyAlignment="1">
      <alignment horizontal="left" vertical="center"/>
    </xf>
    <xf numFmtId="41" fontId="7" fillId="0" borderId="17" xfId="3" applyNumberFormat="1" applyFont="1" applyBorder="1" applyAlignment="1">
      <alignment horizontal="center" vertical="center" wrapText="1"/>
    </xf>
    <xf numFmtId="41" fontId="7" fillId="0" borderId="9" xfId="3" applyNumberFormat="1" applyFont="1" applyBorder="1" applyAlignment="1">
      <alignment horizontal="center" vertical="center" wrapText="1"/>
    </xf>
    <xf numFmtId="41" fontId="7" fillId="0" borderId="10" xfId="3" applyNumberFormat="1" applyFont="1" applyBorder="1" applyAlignment="1">
      <alignment horizontal="center" vertical="center" wrapText="1"/>
    </xf>
    <xf numFmtId="41" fontId="7" fillId="0" borderId="17" xfId="3" applyNumberFormat="1" applyFont="1" applyBorder="1" applyAlignment="1">
      <alignment horizontal="center" vertical="center"/>
    </xf>
    <xf numFmtId="41" fontId="7" fillId="0" borderId="10" xfId="3" applyNumberFormat="1" applyFont="1" applyBorder="1" applyAlignment="1">
      <alignment horizontal="center" vertical="center"/>
    </xf>
    <xf numFmtId="41" fontId="7" fillId="0" borderId="9" xfId="3" applyNumberFormat="1" applyFont="1" applyBorder="1" applyAlignment="1">
      <alignment horizontal="center" vertical="center"/>
    </xf>
    <xf numFmtId="41" fontId="7" fillId="0" borderId="3" xfId="3" applyNumberFormat="1" applyFont="1" applyBorder="1" applyAlignment="1">
      <alignment horizontal="center" vertical="center"/>
    </xf>
    <xf numFmtId="41" fontId="7" fillId="0" borderId="13" xfId="3" applyNumberFormat="1" applyFont="1" applyBorder="1" applyAlignment="1">
      <alignment horizontal="center" vertical="center"/>
    </xf>
    <xf numFmtId="41" fontId="7" fillId="2" borderId="9" xfId="3" applyNumberFormat="1" applyFont="1" applyFill="1" applyBorder="1" applyAlignment="1">
      <alignment horizontal="center" vertical="center" wrapText="1"/>
    </xf>
    <xf numFmtId="41" fontId="7" fillId="2" borderId="10" xfId="3" applyNumberFormat="1" applyFont="1" applyFill="1" applyBorder="1" applyAlignment="1">
      <alignment horizontal="center" vertical="center" wrapText="1"/>
    </xf>
    <xf numFmtId="41" fontId="7" fillId="0" borderId="2" xfId="3" applyNumberFormat="1" applyFont="1" applyBorder="1" applyAlignment="1">
      <alignment horizontal="center" vertical="center"/>
    </xf>
    <xf numFmtId="41" fontId="7" fillId="0" borderId="15" xfId="3" applyNumberFormat="1" applyFont="1" applyBorder="1" applyAlignment="1">
      <alignment horizontal="center" vertical="center"/>
    </xf>
    <xf numFmtId="41" fontId="24" fillId="0" borderId="0" xfId="0" applyNumberFormat="1" applyFont="1" applyAlignment="1">
      <alignment horizontal="left" vertical="center"/>
    </xf>
    <xf numFmtId="41" fontId="29" fillId="0" borderId="0" xfId="0" applyNumberFormat="1" applyFont="1" applyAlignment="1">
      <alignment horizontal="left" vertical="center"/>
    </xf>
    <xf numFmtId="41" fontId="7" fillId="2" borderId="17" xfId="3" applyNumberFormat="1" applyFont="1" applyFill="1" applyBorder="1" applyAlignment="1">
      <alignment horizontal="center" vertical="center" wrapText="1"/>
    </xf>
    <xf numFmtId="41" fontId="7" fillId="2" borderId="9" xfId="3" applyNumberFormat="1" applyFont="1" applyFill="1" applyBorder="1" applyAlignment="1">
      <alignment horizontal="center" vertical="center"/>
    </xf>
    <xf numFmtId="41" fontId="7" fillId="2" borderId="10" xfId="3" applyNumberFormat="1" applyFont="1" applyFill="1" applyBorder="1" applyAlignment="1">
      <alignment horizontal="center" vertical="center"/>
    </xf>
    <xf numFmtId="38" fontId="19" fillId="2" borderId="0" xfId="1" applyFont="1" applyFill="1" applyAlignment="1">
      <alignment horizontal="left" vertical="center" wrapText="1"/>
    </xf>
    <xf numFmtId="38" fontId="28" fillId="2" borderId="0" xfId="1" applyFont="1" applyFill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right" vertical="center"/>
    </xf>
    <xf numFmtId="0" fontId="0" fillId="3" borderId="15" xfId="0" applyFill="1" applyBorder="1" applyAlignment="1">
      <alignment horizontal="center" vertical="center"/>
    </xf>
    <xf numFmtId="41" fontId="15" fillId="0" borderId="0" xfId="0" applyNumberFormat="1" applyFont="1" applyAlignment="1">
      <alignment horizontal="left" vertical="center"/>
    </xf>
  </cellXfs>
  <cellStyles count="18">
    <cellStyle name="パーセント" xfId="17" builtinId="5"/>
    <cellStyle name="桁区切り" xfId="1" builtinId="6"/>
    <cellStyle name="桁区切り 2" xfId="5" xr:uid="{00000000-0005-0000-0000-000002000000}"/>
    <cellStyle name="桁区切り 2 2" xfId="16" xr:uid="{00000000-0005-0000-0000-000003000000}"/>
    <cellStyle name="桁区切り 2 3" xfId="8" xr:uid="{00000000-0005-0000-0000-000004000000}"/>
    <cellStyle name="桁区切り 3" xfId="14" xr:uid="{00000000-0005-0000-0000-000005000000}"/>
    <cellStyle name="標準" xfId="0" builtinId="0"/>
    <cellStyle name="標準 2" xfId="2" xr:uid="{00000000-0005-0000-0000-000007000000}"/>
    <cellStyle name="標準 2 2" xfId="9" xr:uid="{00000000-0005-0000-0000-000008000000}"/>
    <cellStyle name="標準 2 3" xfId="10" xr:uid="{00000000-0005-0000-0000-000009000000}"/>
    <cellStyle name="標準 2 4" xfId="15" xr:uid="{00000000-0005-0000-0000-00000A000000}"/>
    <cellStyle name="標準 2 5" xfId="7" xr:uid="{00000000-0005-0000-0000-00000B000000}"/>
    <cellStyle name="標準 3" xfId="12" xr:uid="{00000000-0005-0000-0000-00000C000000}"/>
    <cellStyle name="標準 4" xfId="11" xr:uid="{00000000-0005-0000-0000-00000D000000}"/>
    <cellStyle name="標準 5" xfId="13" xr:uid="{00000000-0005-0000-0000-00000E000000}"/>
    <cellStyle name="標準 6" xfId="6" xr:uid="{00000000-0005-0000-0000-00000F000000}"/>
    <cellStyle name="標準_附属明細表PL・NW・WS　20060423修正版" xfId="3" xr:uid="{00000000-0005-0000-0000-000010000000}"/>
    <cellStyle name="標準１" xfId="4" xr:uid="{00000000-0005-0000-0000-00001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externalLink" Target="externalLinks/externalLink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styles" Target="styles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theme" Target="theme/theme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）地方債明細算出シート_N年度"/>
      <sheetName val="地方債（借入先別）_n年度"/>
      <sheetName val="地方債（利率別など）_n年度"/>
      <sheetName val="年度別償還調明細表"/>
      <sheetName val="公債台帳作成(償還年次表)"/>
      <sheetName val="起債台帳・会計・地方債区分別ＣＳＶデータ"/>
      <sheetName val="起地方債区分按分表ＣＳＶデータ"/>
    </sheetNames>
    <sheetDataSet>
      <sheetData sheetId="0">
        <row r="259">
          <cell r="F259">
            <v>9632024193</v>
          </cell>
          <cell r="G259">
            <v>1112604123</v>
          </cell>
          <cell r="H259">
            <v>1115959393</v>
          </cell>
          <cell r="I259">
            <v>1140649683</v>
          </cell>
          <cell r="J259">
            <v>1040039888</v>
          </cell>
          <cell r="K259">
            <v>937126467</v>
          </cell>
          <cell r="L259">
            <v>771543712</v>
          </cell>
          <cell r="M259">
            <v>698756051</v>
          </cell>
          <cell r="N259">
            <v>659825433</v>
          </cell>
          <cell r="O259">
            <v>554976078</v>
          </cell>
          <cell r="P259">
            <v>452824651</v>
          </cell>
          <cell r="Q259">
            <v>323997241</v>
          </cell>
          <cell r="R259">
            <v>236178430</v>
          </cell>
          <cell r="S259">
            <v>119003685</v>
          </cell>
          <cell r="T259">
            <v>107401303</v>
          </cell>
          <cell r="U259">
            <v>87964304</v>
          </cell>
          <cell r="V259">
            <v>75535954</v>
          </cell>
          <cell r="W259">
            <v>64081280</v>
          </cell>
          <cell r="X259">
            <v>54184936</v>
          </cell>
          <cell r="Y259">
            <v>45924077</v>
          </cell>
          <cell r="Z259">
            <v>33447504</v>
          </cell>
          <cell r="AA259">
            <v>0</v>
          </cell>
          <cell r="AD259">
            <v>45973111.301900014</v>
          </cell>
        </row>
        <row r="264">
          <cell r="E264">
            <v>118722287</v>
          </cell>
          <cell r="J264">
            <v>9333873972</v>
          </cell>
        </row>
        <row r="265">
          <cell r="E265">
            <v>0</v>
          </cell>
          <cell r="J265">
            <v>268126051</v>
          </cell>
        </row>
        <row r="266">
          <cell r="E266">
            <v>0</v>
          </cell>
          <cell r="J266">
            <v>0</v>
          </cell>
        </row>
        <row r="267">
          <cell r="E267">
            <v>3679436</v>
          </cell>
          <cell r="J267">
            <v>4722134</v>
          </cell>
        </row>
        <row r="268">
          <cell r="E268">
            <v>0</v>
          </cell>
          <cell r="J268">
            <v>20048918</v>
          </cell>
        </row>
        <row r="269">
          <cell r="E269">
            <v>0</v>
          </cell>
          <cell r="J269">
            <v>0</v>
          </cell>
        </row>
        <row r="270">
          <cell r="E270">
            <v>0</v>
          </cell>
          <cell r="J270">
            <v>5253118</v>
          </cell>
        </row>
        <row r="278">
          <cell r="E278">
            <v>127096210</v>
          </cell>
        </row>
        <row r="279">
          <cell r="E279">
            <v>3038115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1312484</v>
          </cell>
        </row>
        <row r="285">
          <cell r="E285">
            <v>282187224</v>
          </cell>
        </row>
        <row r="286">
          <cell r="E286">
            <v>0</v>
          </cell>
        </row>
        <row r="287">
          <cell r="E287">
            <v>0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61517110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1100000</v>
          </cell>
        </row>
        <row r="296">
          <cell r="E296">
            <v>0</v>
          </cell>
        </row>
        <row r="297">
          <cell r="E297">
            <v>0</v>
          </cell>
        </row>
        <row r="298">
          <cell r="E298">
            <v>13793838</v>
          </cell>
        </row>
        <row r="299">
          <cell r="E299">
            <v>8785236</v>
          </cell>
        </row>
        <row r="300">
          <cell r="E300">
            <v>341638855</v>
          </cell>
        </row>
        <row r="301">
          <cell r="E301">
            <v>1870733000</v>
          </cell>
        </row>
        <row r="302">
          <cell r="E302">
            <v>183290000</v>
          </cell>
        </row>
        <row r="303">
          <cell r="E303">
            <v>0</v>
          </cell>
        </row>
        <row r="304">
          <cell r="E304">
            <v>0</v>
          </cell>
        </row>
        <row r="305">
          <cell r="E305">
            <v>279553336</v>
          </cell>
        </row>
        <row r="306">
          <cell r="E306">
            <v>3947254859</v>
          </cell>
        </row>
        <row r="307">
          <cell r="E307">
            <v>183528456</v>
          </cell>
        </row>
        <row r="308">
          <cell r="E308">
            <v>42060000</v>
          </cell>
        </row>
        <row r="309">
          <cell r="E309">
            <v>82033328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2614442</v>
          </cell>
        </row>
        <row r="313">
          <cell r="E313">
            <v>920538416</v>
          </cell>
        </row>
        <row r="314">
          <cell r="E314">
            <v>0</v>
          </cell>
        </row>
        <row r="315">
          <cell r="E315">
            <v>734384000</v>
          </cell>
        </row>
        <row r="316">
          <cell r="E316">
            <v>415847066</v>
          </cell>
        </row>
        <row r="317">
          <cell r="E317">
            <v>0</v>
          </cell>
        </row>
        <row r="318">
          <cell r="E318">
            <v>0</v>
          </cell>
        </row>
        <row r="319">
          <cell r="E319">
            <v>0</v>
          </cell>
        </row>
        <row r="320">
          <cell r="E320">
            <v>315362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5959826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1041307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0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0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0</v>
          </cell>
        </row>
        <row r="339">
          <cell r="E339">
            <v>0</v>
          </cell>
        </row>
        <row r="340">
          <cell r="E340">
            <v>0</v>
          </cell>
        </row>
        <row r="342">
          <cell r="E342">
            <v>8902422</v>
          </cell>
        </row>
        <row r="344">
          <cell r="E344">
            <v>14009092</v>
          </cell>
        </row>
        <row r="345">
          <cell r="E345">
            <v>34832352</v>
          </cell>
        </row>
        <row r="346">
          <cell r="E346">
            <v>19984510</v>
          </cell>
        </row>
        <row r="347">
          <cell r="E347">
            <v>337265975</v>
          </cell>
        </row>
        <row r="348">
          <cell r="E348">
            <v>517293165</v>
          </cell>
        </row>
        <row r="349">
          <cell r="E349">
            <v>178639212</v>
          </cell>
        </row>
        <row r="350">
          <cell r="E350">
            <v>1677395</v>
          </cell>
        </row>
        <row r="351">
          <cell r="E351">
            <v>0</v>
          </cell>
        </row>
        <row r="352">
          <cell r="E352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lumMod val="40000"/>
            <a:lumOff val="60000"/>
          </a:schemeClr>
        </a:solidFill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8"/>
  <sheetViews>
    <sheetView view="pageBreakPreview" zoomScaleNormal="100" zoomScaleSheetLayoutView="100" workbookViewId="0">
      <selection activeCell="J23" sqref="J23"/>
    </sheetView>
  </sheetViews>
  <sheetFormatPr defaultRowHeight="13.5"/>
  <cols>
    <col min="1" max="1" width="0.875" customWidth="1"/>
    <col min="2" max="2" width="3.75" customWidth="1"/>
    <col min="3" max="3" width="16.75" customWidth="1"/>
    <col min="4" max="11" width="16.25" customWidth="1"/>
    <col min="12" max="12" width="0.625" customWidth="1"/>
    <col min="13" max="13" width="0.375" customWidth="1"/>
  </cols>
  <sheetData>
    <row r="1" spans="1:12" ht="18.75" customHeight="1">
      <c r="A1" s="175" t="s">
        <v>6</v>
      </c>
      <c r="B1" s="176"/>
      <c r="C1" s="176"/>
      <c r="D1" s="176"/>
    </row>
    <row r="2" spans="1:12" ht="24.75" customHeight="1">
      <c r="A2" s="177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9.5" customHeight="1">
      <c r="A3" s="175" t="s">
        <v>8</v>
      </c>
      <c r="B3" s="176"/>
      <c r="C3" s="176"/>
      <c r="D3" s="176"/>
      <c r="E3" s="176"/>
      <c r="F3" s="1"/>
      <c r="G3" s="1"/>
      <c r="H3" s="1"/>
      <c r="I3" s="1"/>
      <c r="J3" s="1"/>
      <c r="K3" s="1"/>
    </row>
    <row r="4" spans="1:12" ht="17.25" customHeight="1">
      <c r="A4" s="178" t="s">
        <v>127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2" ht="16.5" customHeight="1">
      <c r="A5" s="175" t="s">
        <v>9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2" ht="1.5" customHeight="1"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2" ht="20.25" customHeight="1">
      <c r="B7" s="2" t="s">
        <v>10</v>
      </c>
      <c r="C7" s="3"/>
      <c r="D7" s="4"/>
      <c r="E7" s="4"/>
      <c r="F7" s="4"/>
      <c r="G7" s="4"/>
      <c r="H7" s="4"/>
      <c r="I7" s="4"/>
      <c r="J7" s="31" t="s">
        <v>132</v>
      </c>
      <c r="K7" s="4"/>
    </row>
    <row r="8" spans="1:12" ht="37.5" customHeight="1">
      <c r="B8" s="180" t="s">
        <v>11</v>
      </c>
      <c r="C8" s="180"/>
      <c r="D8" s="83" t="s">
        <v>12</v>
      </c>
      <c r="E8" s="83" t="s">
        <v>13</v>
      </c>
      <c r="F8" s="83" t="s">
        <v>14</v>
      </c>
      <c r="G8" s="83" t="s">
        <v>15</v>
      </c>
      <c r="H8" s="81" t="s">
        <v>16</v>
      </c>
      <c r="I8" s="82" t="s">
        <v>17</v>
      </c>
      <c r="J8" s="24" t="s">
        <v>18</v>
      </c>
      <c r="K8" s="5"/>
    </row>
    <row r="9" spans="1:12" ht="14.1" customHeight="1">
      <c r="B9" s="162" t="s">
        <v>19</v>
      </c>
      <c r="C9" s="162"/>
      <c r="D9" s="80">
        <f>SUM(D10:D18)</f>
        <v>17283205974</v>
      </c>
      <c r="E9" s="80">
        <f t="shared" ref="E9:I9" si="0">SUM(E10:E18)</f>
        <v>684308728</v>
      </c>
      <c r="F9" s="80">
        <f t="shared" si="0"/>
        <v>49526577</v>
      </c>
      <c r="G9" s="80">
        <f t="shared" si="0"/>
        <v>17917988125</v>
      </c>
      <c r="H9" s="80">
        <f t="shared" si="0"/>
        <v>9095762420</v>
      </c>
      <c r="I9" s="80">
        <f t="shared" si="0"/>
        <v>381363985</v>
      </c>
      <c r="J9" s="80">
        <f>SUM(J10:J18)</f>
        <v>8822225705</v>
      </c>
      <c r="K9" s="25"/>
    </row>
    <row r="10" spans="1:12" ht="14.1" customHeight="1">
      <c r="B10" s="162" t="s">
        <v>20</v>
      </c>
      <c r="C10" s="162"/>
      <c r="D10" s="80">
        <v>1958114278</v>
      </c>
      <c r="E10" s="80">
        <v>11347797</v>
      </c>
      <c r="F10" s="80">
        <v>1285464</v>
      </c>
      <c r="G10" s="80">
        <f t="shared" ref="G10:G18" si="1">D10+E10-F10</f>
        <v>1968176611</v>
      </c>
      <c r="H10" s="80">
        <v>0</v>
      </c>
      <c r="I10" s="80">
        <v>0</v>
      </c>
      <c r="J10" s="80">
        <f t="shared" ref="J10:J18" si="2">G10-H10</f>
        <v>1968176611</v>
      </c>
      <c r="K10" s="25"/>
    </row>
    <row r="11" spans="1:12" ht="14.1" customHeight="1">
      <c r="B11" s="163" t="s">
        <v>21</v>
      </c>
      <c r="C11" s="163"/>
      <c r="D11" s="80">
        <v>795629200</v>
      </c>
      <c r="E11" s="80">
        <v>0</v>
      </c>
      <c r="F11" s="80">
        <v>0</v>
      </c>
      <c r="G11" s="80">
        <f t="shared" si="1"/>
        <v>795629200</v>
      </c>
      <c r="H11" s="80">
        <v>0</v>
      </c>
      <c r="I11" s="80">
        <v>0</v>
      </c>
      <c r="J11" s="80">
        <f t="shared" si="2"/>
        <v>795629200</v>
      </c>
      <c r="K11" s="25"/>
    </row>
    <row r="12" spans="1:12" ht="14.1" customHeight="1">
      <c r="B12" s="163" t="s">
        <v>22</v>
      </c>
      <c r="C12" s="163"/>
      <c r="D12" s="80">
        <v>13577039167</v>
      </c>
      <c r="E12" s="80">
        <v>159263631</v>
      </c>
      <c r="F12" s="80">
        <v>31758602</v>
      </c>
      <c r="G12" s="80">
        <f t="shared" si="1"/>
        <v>13704544196</v>
      </c>
      <c r="H12" s="80">
        <v>8934783740</v>
      </c>
      <c r="I12" s="80">
        <v>317013847</v>
      </c>
      <c r="J12" s="80">
        <f>G12-H12</f>
        <v>4769760456</v>
      </c>
      <c r="K12" s="25"/>
    </row>
    <row r="13" spans="1:12" ht="14.1" customHeight="1">
      <c r="B13" s="162" t="s">
        <v>23</v>
      </c>
      <c r="C13" s="162"/>
      <c r="D13" s="80">
        <v>909276698</v>
      </c>
      <c r="E13" s="80">
        <v>25197600</v>
      </c>
      <c r="F13" s="80">
        <v>0</v>
      </c>
      <c r="G13" s="80">
        <f>D13+E13-F13</f>
        <v>934474298</v>
      </c>
      <c r="H13" s="80">
        <v>160978680</v>
      </c>
      <c r="I13" s="80">
        <v>64350138</v>
      </c>
      <c r="J13" s="80">
        <f t="shared" si="2"/>
        <v>773495618</v>
      </c>
      <c r="K13" s="25"/>
    </row>
    <row r="14" spans="1:12" ht="14.1" customHeight="1">
      <c r="B14" s="166" t="s">
        <v>24</v>
      </c>
      <c r="C14" s="166"/>
      <c r="D14" s="80">
        <v>0</v>
      </c>
      <c r="E14" s="80">
        <v>0</v>
      </c>
      <c r="F14" s="80">
        <v>0</v>
      </c>
      <c r="G14" s="80">
        <f t="shared" si="1"/>
        <v>0</v>
      </c>
      <c r="H14" s="80">
        <v>0</v>
      </c>
      <c r="I14" s="80">
        <v>0</v>
      </c>
      <c r="J14" s="80">
        <f t="shared" si="2"/>
        <v>0</v>
      </c>
      <c r="K14" s="25"/>
    </row>
    <row r="15" spans="1:12" ht="14.1" customHeight="1">
      <c r="B15" s="167" t="s">
        <v>25</v>
      </c>
      <c r="C15" s="167"/>
      <c r="D15" s="80">
        <v>0</v>
      </c>
      <c r="E15" s="80">
        <v>0</v>
      </c>
      <c r="F15" s="80">
        <v>0</v>
      </c>
      <c r="G15" s="80">
        <f t="shared" si="1"/>
        <v>0</v>
      </c>
      <c r="H15" s="80">
        <v>0</v>
      </c>
      <c r="I15" s="80">
        <v>0</v>
      </c>
      <c r="J15" s="80">
        <f t="shared" si="2"/>
        <v>0</v>
      </c>
      <c r="K15" s="25"/>
    </row>
    <row r="16" spans="1:12" ht="14.1" customHeight="1">
      <c r="B16" s="166" t="s">
        <v>26</v>
      </c>
      <c r="C16" s="166"/>
      <c r="D16" s="80">
        <v>0</v>
      </c>
      <c r="E16" s="80">
        <v>0</v>
      </c>
      <c r="F16" s="80">
        <v>0</v>
      </c>
      <c r="G16" s="80">
        <f t="shared" si="1"/>
        <v>0</v>
      </c>
      <c r="H16" s="80">
        <v>0</v>
      </c>
      <c r="I16" s="80">
        <v>0</v>
      </c>
      <c r="J16" s="80">
        <f t="shared" si="2"/>
        <v>0</v>
      </c>
      <c r="K16" s="25"/>
    </row>
    <row r="17" spans="2:11" ht="14.1" customHeight="1">
      <c r="B17" s="163" t="s">
        <v>27</v>
      </c>
      <c r="C17" s="163"/>
      <c r="D17" s="80">
        <v>0</v>
      </c>
      <c r="E17" s="80">
        <v>0</v>
      </c>
      <c r="F17" s="80">
        <v>0</v>
      </c>
      <c r="G17" s="80">
        <f t="shared" si="1"/>
        <v>0</v>
      </c>
      <c r="H17" s="80">
        <v>0</v>
      </c>
      <c r="I17" s="80">
        <v>0</v>
      </c>
      <c r="J17" s="80">
        <f t="shared" si="2"/>
        <v>0</v>
      </c>
      <c r="K17" s="25"/>
    </row>
    <row r="18" spans="2:11" ht="14.1" customHeight="1">
      <c r="B18" s="163" t="s">
        <v>28</v>
      </c>
      <c r="C18" s="163"/>
      <c r="D18" s="80">
        <v>43146631</v>
      </c>
      <c r="E18" s="80">
        <v>488499700</v>
      </c>
      <c r="F18" s="80">
        <v>16482511</v>
      </c>
      <c r="G18" s="80">
        <f t="shared" si="1"/>
        <v>515163820</v>
      </c>
      <c r="H18" s="80">
        <v>0</v>
      </c>
      <c r="I18" s="80">
        <v>0</v>
      </c>
      <c r="J18" s="80">
        <f t="shared" si="2"/>
        <v>515163820</v>
      </c>
      <c r="K18" s="25"/>
    </row>
    <row r="19" spans="2:11" ht="14.1" customHeight="1">
      <c r="B19" s="174" t="s">
        <v>29</v>
      </c>
      <c r="C19" s="174"/>
      <c r="D19" s="80">
        <f t="shared" ref="D19:J19" si="3">SUM(D20:D24)</f>
        <v>56275983966</v>
      </c>
      <c r="E19" s="80">
        <f t="shared" si="3"/>
        <v>305041529</v>
      </c>
      <c r="F19" s="80">
        <f t="shared" si="3"/>
        <v>5400000</v>
      </c>
      <c r="G19" s="80">
        <f t="shared" si="3"/>
        <v>56575625495</v>
      </c>
      <c r="H19" s="80">
        <f t="shared" si="3"/>
        <v>33583871351</v>
      </c>
      <c r="I19" s="80">
        <f t="shared" si="3"/>
        <v>1149471281</v>
      </c>
      <c r="J19" s="80">
        <f t="shared" si="3"/>
        <v>22991754144</v>
      </c>
      <c r="K19" s="25"/>
    </row>
    <row r="20" spans="2:11" ht="14.1" customHeight="1">
      <c r="B20" s="162" t="s">
        <v>30</v>
      </c>
      <c r="C20" s="162"/>
      <c r="D20" s="80">
        <v>122680699</v>
      </c>
      <c r="E20" s="80">
        <v>1845562</v>
      </c>
      <c r="F20" s="80">
        <v>0</v>
      </c>
      <c r="G20" s="80">
        <f t="shared" ref="G20:G25" si="4">D20+E20-F20</f>
        <v>124526261</v>
      </c>
      <c r="H20" s="80">
        <v>0</v>
      </c>
      <c r="I20" s="80">
        <v>0</v>
      </c>
      <c r="J20" s="80">
        <f t="shared" ref="J20:J25" si="5">G20-H20</f>
        <v>124526261</v>
      </c>
      <c r="K20" s="25"/>
    </row>
    <row r="21" spans="2:11" ht="14.1" customHeight="1">
      <c r="B21" s="163" t="s">
        <v>31</v>
      </c>
      <c r="C21" s="163"/>
      <c r="D21" s="80">
        <v>6012000</v>
      </c>
      <c r="E21" s="80">
        <v>0</v>
      </c>
      <c r="F21" s="80">
        <v>0</v>
      </c>
      <c r="G21" s="80">
        <f t="shared" si="4"/>
        <v>6012000</v>
      </c>
      <c r="H21" s="80">
        <v>4897622</v>
      </c>
      <c r="I21" s="80">
        <v>112884</v>
      </c>
      <c r="J21" s="80">
        <f t="shared" si="5"/>
        <v>1114378</v>
      </c>
      <c r="K21" s="25"/>
    </row>
    <row r="22" spans="2:11" ht="14.1" customHeight="1">
      <c r="B22" s="162" t="s">
        <v>23</v>
      </c>
      <c r="C22" s="162"/>
      <c r="D22" s="80">
        <v>56021516170</v>
      </c>
      <c r="E22" s="80">
        <v>303195967</v>
      </c>
      <c r="F22" s="80">
        <v>0</v>
      </c>
      <c r="G22" s="80">
        <f t="shared" si="4"/>
        <v>56324712137</v>
      </c>
      <c r="H22" s="80">
        <v>33578973729</v>
      </c>
      <c r="I22" s="80">
        <v>1149358397</v>
      </c>
      <c r="J22" s="80">
        <f t="shared" si="5"/>
        <v>22745738408</v>
      </c>
      <c r="K22" s="25"/>
    </row>
    <row r="23" spans="2:11" ht="14.1" customHeight="1">
      <c r="B23" s="162" t="s">
        <v>27</v>
      </c>
      <c r="C23" s="162"/>
      <c r="D23" s="80">
        <v>0</v>
      </c>
      <c r="E23" s="80">
        <v>0</v>
      </c>
      <c r="F23" s="80">
        <v>0</v>
      </c>
      <c r="G23" s="80">
        <f t="shared" si="4"/>
        <v>0</v>
      </c>
      <c r="H23" s="80">
        <v>0</v>
      </c>
      <c r="I23" s="80">
        <v>0</v>
      </c>
      <c r="J23" s="80">
        <f t="shared" si="5"/>
        <v>0</v>
      </c>
      <c r="K23" s="25"/>
    </row>
    <row r="24" spans="2:11" ht="14.1" customHeight="1">
      <c r="B24" s="163" t="s">
        <v>28</v>
      </c>
      <c r="C24" s="163"/>
      <c r="D24" s="80">
        <v>125775097</v>
      </c>
      <c r="E24" s="80">
        <v>0</v>
      </c>
      <c r="F24" s="80">
        <v>5400000</v>
      </c>
      <c r="G24" s="80">
        <f t="shared" si="4"/>
        <v>120375097</v>
      </c>
      <c r="H24" s="80">
        <v>0</v>
      </c>
      <c r="I24" s="80">
        <v>0</v>
      </c>
      <c r="J24" s="80">
        <f t="shared" si="5"/>
        <v>120375097</v>
      </c>
      <c r="K24" s="25"/>
    </row>
    <row r="25" spans="2:11" ht="14.1" customHeight="1">
      <c r="B25" s="162" t="s">
        <v>32</v>
      </c>
      <c r="C25" s="162"/>
      <c r="D25" s="80">
        <v>1151804961</v>
      </c>
      <c r="E25" s="80">
        <v>56358804</v>
      </c>
      <c r="F25" s="80">
        <v>399602</v>
      </c>
      <c r="G25" s="80">
        <f t="shared" si="4"/>
        <v>1207764163</v>
      </c>
      <c r="H25" s="80">
        <v>897931404</v>
      </c>
      <c r="I25" s="80">
        <v>96898488</v>
      </c>
      <c r="J25" s="80">
        <f t="shared" si="5"/>
        <v>309832759</v>
      </c>
      <c r="K25" s="25"/>
    </row>
    <row r="26" spans="2:11" ht="14.1" customHeight="1">
      <c r="B26" s="172" t="s">
        <v>3</v>
      </c>
      <c r="C26" s="173"/>
      <c r="D26" s="80">
        <f t="shared" ref="D26:I26" si="6">D9+D19+D25</f>
        <v>74710994901</v>
      </c>
      <c r="E26" s="80">
        <f t="shared" si="6"/>
        <v>1045709061</v>
      </c>
      <c r="F26" s="80">
        <f t="shared" si="6"/>
        <v>55326179</v>
      </c>
      <c r="G26" s="80">
        <f t="shared" si="6"/>
        <v>75701377783</v>
      </c>
      <c r="H26" s="80">
        <f t="shared" si="6"/>
        <v>43577565175</v>
      </c>
      <c r="I26" s="80">
        <f t="shared" si="6"/>
        <v>1627733754</v>
      </c>
      <c r="J26" s="80">
        <f>J9+J19+J25</f>
        <v>32123812608</v>
      </c>
      <c r="K26" s="25"/>
    </row>
    <row r="27" spans="2:11" ht="8.4499999999999993" customHeight="1">
      <c r="B27" s="6"/>
      <c r="C27" s="7"/>
      <c r="D27" s="26"/>
      <c r="E27" s="26"/>
      <c r="F27" s="26"/>
      <c r="G27" s="26"/>
      <c r="H27" s="27"/>
      <c r="I27" s="27"/>
      <c r="J27" s="28"/>
      <c r="K27" s="28"/>
    </row>
    <row r="28" spans="2:11" ht="20.25" customHeight="1">
      <c r="B28" s="8" t="s">
        <v>128</v>
      </c>
      <c r="C28" s="9"/>
      <c r="D28" s="29"/>
      <c r="E28" s="29"/>
      <c r="F28" s="29"/>
      <c r="G28" s="29"/>
      <c r="H28" s="29"/>
      <c r="I28" s="29"/>
      <c r="J28" s="30"/>
      <c r="K28" s="31" t="s">
        <v>132</v>
      </c>
    </row>
    <row r="29" spans="2:11" ht="37.5" customHeight="1">
      <c r="B29" s="170" t="s">
        <v>11</v>
      </c>
      <c r="C29" s="171"/>
      <c r="D29" s="84" t="s">
        <v>33</v>
      </c>
      <c r="E29" s="84" t="s">
        <v>34</v>
      </c>
      <c r="F29" s="84" t="s">
        <v>35</v>
      </c>
      <c r="G29" s="84" t="s">
        <v>36</v>
      </c>
      <c r="H29" s="84" t="s">
        <v>37</v>
      </c>
      <c r="I29" s="85" t="s">
        <v>38</v>
      </c>
      <c r="J29" s="84" t="s">
        <v>39</v>
      </c>
      <c r="K29" s="84" t="s">
        <v>40</v>
      </c>
    </row>
    <row r="30" spans="2:11" ht="14.1" customHeight="1">
      <c r="B30" s="168" t="s">
        <v>19</v>
      </c>
      <c r="C30" s="169"/>
      <c r="D30" s="70">
        <f>SUM(D31:D39)</f>
        <v>1677534300</v>
      </c>
      <c r="E30" s="70">
        <f t="shared" ref="E30:J30" si="7">SUM(E31:E39)</f>
        <v>2588802337</v>
      </c>
      <c r="F30" s="70">
        <f t="shared" si="7"/>
        <v>699696609</v>
      </c>
      <c r="G30" s="70">
        <f t="shared" si="7"/>
        <v>218422932</v>
      </c>
      <c r="H30" s="70">
        <f t="shared" si="7"/>
        <v>2457159534</v>
      </c>
      <c r="I30" s="70">
        <f t="shared" si="7"/>
        <v>99922085</v>
      </c>
      <c r="J30" s="70">
        <f t="shared" si="7"/>
        <v>1080687908</v>
      </c>
      <c r="K30" s="70">
        <f>SUM(D30:J30)</f>
        <v>8822225705</v>
      </c>
    </row>
    <row r="31" spans="2:11" ht="14.1" customHeight="1">
      <c r="B31" s="163" t="s">
        <v>30</v>
      </c>
      <c r="C31" s="163"/>
      <c r="D31" s="70">
        <v>231486297</v>
      </c>
      <c r="E31" s="70">
        <v>529531349</v>
      </c>
      <c r="F31" s="70">
        <v>156676191</v>
      </c>
      <c r="G31" s="70">
        <v>33521545</v>
      </c>
      <c r="H31" s="70">
        <v>672781483</v>
      </c>
      <c r="I31" s="70">
        <v>21634442</v>
      </c>
      <c r="J31" s="70">
        <v>322545304</v>
      </c>
      <c r="K31" s="70">
        <f t="shared" ref="K31:K39" si="8">SUM(D31:J31)</f>
        <v>1968176611</v>
      </c>
    </row>
    <row r="32" spans="2:11" ht="14.1" customHeight="1">
      <c r="B32" s="163" t="s">
        <v>21</v>
      </c>
      <c r="C32" s="163"/>
      <c r="D32" s="80">
        <v>0</v>
      </c>
      <c r="E32" s="80">
        <v>0</v>
      </c>
      <c r="F32" s="80">
        <v>0</v>
      </c>
      <c r="G32" s="80">
        <v>0</v>
      </c>
      <c r="H32" s="70">
        <v>795629200</v>
      </c>
      <c r="I32" s="80">
        <v>0</v>
      </c>
      <c r="J32" s="80">
        <v>0</v>
      </c>
      <c r="K32" s="70">
        <f t="shared" si="8"/>
        <v>795629200</v>
      </c>
    </row>
    <row r="33" spans="2:12" ht="14.1" customHeight="1">
      <c r="B33" s="162" t="s">
        <v>22</v>
      </c>
      <c r="C33" s="162"/>
      <c r="D33" s="70">
        <v>856852971</v>
      </c>
      <c r="E33" s="70">
        <v>1972664222</v>
      </c>
      <c r="F33" s="70">
        <v>542362698</v>
      </c>
      <c r="G33" s="70">
        <v>184901387</v>
      </c>
      <c r="H33" s="70">
        <v>443969570</v>
      </c>
      <c r="I33" s="70">
        <v>78287643</v>
      </c>
      <c r="J33" s="70">
        <v>690721965</v>
      </c>
      <c r="K33" s="70">
        <f t="shared" si="8"/>
        <v>4769760456</v>
      </c>
    </row>
    <row r="34" spans="2:12" ht="14.1" customHeight="1">
      <c r="B34" s="163" t="s">
        <v>23</v>
      </c>
      <c r="C34" s="163"/>
      <c r="D34" s="70">
        <v>100695332</v>
      </c>
      <c r="E34" s="70">
        <v>86606766</v>
      </c>
      <c r="F34" s="70">
        <v>657720</v>
      </c>
      <c r="G34" s="80">
        <v>0</v>
      </c>
      <c r="H34" s="70">
        <v>521769881</v>
      </c>
      <c r="I34" s="80">
        <v>0</v>
      </c>
      <c r="J34" s="70">
        <v>63765919</v>
      </c>
      <c r="K34" s="70">
        <f t="shared" si="8"/>
        <v>773495618</v>
      </c>
    </row>
    <row r="35" spans="2:12" ht="14.1" customHeight="1">
      <c r="B35" s="166" t="s">
        <v>24</v>
      </c>
      <c r="C35" s="166"/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70">
        <f t="shared" si="8"/>
        <v>0</v>
      </c>
    </row>
    <row r="36" spans="2:12" ht="14.1" customHeight="1">
      <c r="B36" s="167" t="s">
        <v>25</v>
      </c>
      <c r="C36" s="167"/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70">
        <f t="shared" si="8"/>
        <v>0</v>
      </c>
    </row>
    <row r="37" spans="2:12" ht="14.1" customHeight="1">
      <c r="B37" s="166" t="s">
        <v>26</v>
      </c>
      <c r="C37" s="166"/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70">
        <f t="shared" si="8"/>
        <v>0</v>
      </c>
    </row>
    <row r="38" spans="2:12" ht="14.1" customHeight="1">
      <c r="B38" s="163" t="s">
        <v>27</v>
      </c>
      <c r="C38" s="163"/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70">
        <f t="shared" si="8"/>
        <v>0</v>
      </c>
    </row>
    <row r="39" spans="2:12" ht="14.1" customHeight="1">
      <c r="B39" s="163" t="s">
        <v>28</v>
      </c>
      <c r="C39" s="163"/>
      <c r="D39" s="70">
        <v>488499700</v>
      </c>
      <c r="E39" s="80">
        <v>0</v>
      </c>
      <c r="F39" s="80">
        <v>0</v>
      </c>
      <c r="G39" s="80">
        <v>0</v>
      </c>
      <c r="H39" s="70">
        <v>23009400</v>
      </c>
      <c r="I39" s="80">
        <v>0</v>
      </c>
      <c r="J39" s="70">
        <v>3654720</v>
      </c>
      <c r="K39" s="70">
        <f t="shared" si="8"/>
        <v>515163820</v>
      </c>
    </row>
    <row r="40" spans="2:12" ht="14.1" customHeight="1">
      <c r="B40" s="164" t="s">
        <v>29</v>
      </c>
      <c r="C40" s="165"/>
      <c r="D40" s="70">
        <f>SUM(D41:D45)</f>
        <v>9937302036</v>
      </c>
      <c r="E40" s="70">
        <f t="shared" ref="E40:I40" si="9">SUM(E41:E45)</f>
        <v>8165632</v>
      </c>
      <c r="F40" s="70">
        <f t="shared" si="9"/>
        <v>0</v>
      </c>
      <c r="G40" s="70">
        <f t="shared" si="9"/>
        <v>0</v>
      </c>
      <c r="H40" s="70">
        <f t="shared" si="9"/>
        <v>12841041545</v>
      </c>
      <c r="I40" s="70">
        <f t="shared" si="9"/>
        <v>169538409</v>
      </c>
      <c r="J40" s="70">
        <f>SUM(J41:J45)</f>
        <v>35706522</v>
      </c>
      <c r="K40" s="70">
        <f>SUM(K41:L45)</f>
        <v>22991754144</v>
      </c>
      <c r="L40" s="10"/>
    </row>
    <row r="41" spans="2:12" ht="14.1" customHeight="1">
      <c r="B41" s="163" t="s">
        <v>30</v>
      </c>
      <c r="C41" s="163"/>
      <c r="D41" s="70">
        <v>34610718</v>
      </c>
      <c r="E41" s="70">
        <v>5153657</v>
      </c>
      <c r="F41" s="80">
        <v>0</v>
      </c>
      <c r="G41" s="80">
        <v>0</v>
      </c>
      <c r="H41" s="70">
        <v>332177</v>
      </c>
      <c r="I41" s="70">
        <v>84328107</v>
      </c>
      <c r="J41" s="70">
        <v>101602</v>
      </c>
      <c r="K41" s="70">
        <f t="shared" ref="K41:K45" si="10">SUM(D41:J41)</f>
        <v>124526261</v>
      </c>
    </row>
    <row r="42" spans="2:12" ht="14.1" customHeight="1">
      <c r="B42" s="163" t="s">
        <v>31</v>
      </c>
      <c r="C42" s="163"/>
      <c r="D42" s="70">
        <v>585418</v>
      </c>
      <c r="E42" s="70">
        <v>528960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70">
        <f t="shared" si="10"/>
        <v>1114378</v>
      </c>
    </row>
    <row r="43" spans="2:12" ht="14.1" customHeight="1">
      <c r="B43" s="162" t="s">
        <v>23</v>
      </c>
      <c r="C43" s="162"/>
      <c r="D43" s="70">
        <v>9808830803</v>
      </c>
      <c r="E43" s="70">
        <v>2483015</v>
      </c>
      <c r="F43" s="80">
        <v>0</v>
      </c>
      <c r="G43" s="80">
        <v>0</v>
      </c>
      <c r="H43" s="70">
        <v>12813609368</v>
      </c>
      <c r="I43" s="70">
        <v>85210302</v>
      </c>
      <c r="J43" s="70">
        <v>35604920</v>
      </c>
      <c r="K43" s="70">
        <f t="shared" si="10"/>
        <v>22745738408</v>
      </c>
    </row>
    <row r="44" spans="2:12" ht="14.1" customHeight="1">
      <c r="B44" s="163" t="s">
        <v>27</v>
      </c>
      <c r="C44" s="163"/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70">
        <f t="shared" si="10"/>
        <v>0</v>
      </c>
    </row>
    <row r="45" spans="2:12" ht="14.1" customHeight="1">
      <c r="B45" s="162" t="s">
        <v>28</v>
      </c>
      <c r="C45" s="162"/>
      <c r="D45" s="70">
        <v>93275097</v>
      </c>
      <c r="E45" s="80">
        <v>0</v>
      </c>
      <c r="F45" s="80">
        <v>0</v>
      </c>
      <c r="G45" s="80">
        <v>0</v>
      </c>
      <c r="H45" s="70">
        <v>27100000</v>
      </c>
      <c r="I45" s="80">
        <v>0</v>
      </c>
      <c r="J45" s="80">
        <v>0</v>
      </c>
      <c r="K45" s="70">
        <f t="shared" si="10"/>
        <v>120375097</v>
      </c>
    </row>
    <row r="46" spans="2:12" ht="14.1" customHeight="1">
      <c r="B46" s="160" t="s">
        <v>32</v>
      </c>
      <c r="C46" s="161"/>
      <c r="D46" s="70">
        <v>32924111</v>
      </c>
      <c r="E46" s="70">
        <v>73188652</v>
      </c>
      <c r="F46" s="70">
        <v>30</v>
      </c>
      <c r="G46" s="80">
        <v>0</v>
      </c>
      <c r="H46" s="70">
        <v>74781394</v>
      </c>
      <c r="I46" s="70">
        <v>42464572</v>
      </c>
      <c r="J46" s="70">
        <v>86474000</v>
      </c>
      <c r="K46" s="70">
        <f>SUM(D46:J46)</f>
        <v>309832759</v>
      </c>
    </row>
    <row r="47" spans="2:12" ht="13.5" customHeight="1">
      <c r="B47" s="159" t="s">
        <v>40</v>
      </c>
      <c r="C47" s="159"/>
      <c r="D47" s="80">
        <f t="shared" ref="D47:J47" si="11">D30+D40+D46</f>
        <v>11647760447</v>
      </c>
      <c r="E47" s="80">
        <f t="shared" si="11"/>
        <v>2670156621</v>
      </c>
      <c r="F47" s="80">
        <f t="shared" si="11"/>
        <v>699696639</v>
      </c>
      <c r="G47" s="80">
        <f t="shared" si="11"/>
        <v>218422932</v>
      </c>
      <c r="H47" s="70">
        <f t="shared" si="11"/>
        <v>15372982473</v>
      </c>
      <c r="I47" s="86">
        <f t="shared" si="11"/>
        <v>311925066</v>
      </c>
      <c r="J47" s="80">
        <f t="shared" si="11"/>
        <v>1202868430</v>
      </c>
      <c r="K47" s="70">
        <f>K30+K40+K46</f>
        <v>32123812608</v>
      </c>
    </row>
    <row r="48" spans="2:12" ht="3" customHeight="1">
      <c r="D48" s="30"/>
      <c r="E48" s="30"/>
      <c r="F48" s="30"/>
      <c r="G48" s="30"/>
      <c r="H48" s="30"/>
      <c r="I48" s="30"/>
      <c r="J48" s="30"/>
      <c r="K48" s="30"/>
    </row>
  </sheetData>
  <mergeCells count="44">
    <mergeCell ref="B10:C10"/>
    <mergeCell ref="A1:D1"/>
    <mergeCell ref="A2:L2"/>
    <mergeCell ref="A3:E3"/>
    <mergeCell ref="A4:K4"/>
    <mergeCell ref="A5:K5"/>
    <mergeCell ref="B6:K6"/>
    <mergeCell ref="B9:C9"/>
    <mergeCell ref="B8:C8"/>
    <mergeCell ref="B15:C15"/>
    <mergeCell ref="B14:C14"/>
    <mergeCell ref="B13:C13"/>
    <mergeCell ref="B12:C12"/>
    <mergeCell ref="B11:C11"/>
    <mergeCell ref="B20:C20"/>
    <mergeCell ref="B19:C19"/>
    <mergeCell ref="B18:C18"/>
    <mergeCell ref="B17:C17"/>
    <mergeCell ref="B16:C16"/>
    <mergeCell ref="B25:C25"/>
    <mergeCell ref="B24:C24"/>
    <mergeCell ref="B23:C23"/>
    <mergeCell ref="B22:C22"/>
    <mergeCell ref="B21:C21"/>
    <mergeCell ref="B32:C32"/>
    <mergeCell ref="B31:C31"/>
    <mergeCell ref="B30:C30"/>
    <mergeCell ref="B29:C29"/>
    <mergeCell ref="B26:C26"/>
    <mergeCell ref="B37:C37"/>
    <mergeCell ref="B36:C36"/>
    <mergeCell ref="B35:C35"/>
    <mergeCell ref="B34:C34"/>
    <mergeCell ref="B33:C33"/>
    <mergeCell ref="B42:C42"/>
    <mergeCell ref="B41:C41"/>
    <mergeCell ref="B40:C40"/>
    <mergeCell ref="B39:C39"/>
    <mergeCell ref="B38:C38"/>
    <mergeCell ref="B47:C47"/>
    <mergeCell ref="B46:C46"/>
    <mergeCell ref="B45:C45"/>
    <mergeCell ref="B44:C44"/>
    <mergeCell ref="B43:C43"/>
  </mergeCells>
  <phoneticPr fontId="3"/>
  <printOptions horizontalCentered="1"/>
  <pageMargins left="0" right="0" top="0" bottom="0" header="0.31496062992125984" footer="0.3149606299212598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/>
  <dimension ref="B1:F49"/>
  <sheetViews>
    <sheetView view="pageBreakPreview" zoomScale="110" zoomScaleNormal="100" zoomScaleSheetLayoutView="110" workbookViewId="0">
      <selection activeCell="G16" sqref="G16"/>
    </sheetView>
  </sheetViews>
  <sheetFormatPr defaultRowHeight="13.5"/>
  <cols>
    <col min="1" max="1" width="0.5" style="35" customWidth="1"/>
    <col min="2" max="3" width="12.625" style="35" customWidth="1"/>
    <col min="4" max="4" width="8.25" style="35" customWidth="1"/>
    <col min="5" max="5" width="16.75" style="35" customWidth="1"/>
    <col min="6" max="6" width="11.125" style="35" customWidth="1"/>
    <col min="7" max="7" width="0.75" style="35" customWidth="1"/>
    <col min="8" max="8" width="16.75" style="35" customWidth="1"/>
    <col min="9" max="10" width="9" style="35"/>
    <col min="11" max="11" width="12.75" style="35" bestFit="1" customWidth="1"/>
    <col min="12" max="16384" width="9" style="35"/>
  </cols>
  <sheetData>
    <row r="1" spans="2:6" ht="12" customHeight="1"/>
    <row r="2" spans="2:6" ht="15" customHeight="1">
      <c r="B2" s="241" t="s">
        <v>104</v>
      </c>
      <c r="C2" s="242"/>
      <c r="D2" s="242"/>
      <c r="E2" s="242"/>
      <c r="F2" s="242"/>
    </row>
    <row r="3" spans="2:6" ht="14.25" customHeight="1">
      <c r="B3" s="41" t="s">
        <v>105</v>
      </c>
      <c r="F3" s="42" t="s">
        <v>132</v>
      </c>
    </row>
    <row r="4" spans="2:6">
      <c r="B4" s="43" t="s">
        <v>106</v>
      </c>
      <c r="C4" s="43" t="s">
        <v>93</v>
      </c>
      <c r="D4" s="44" t="s">
        <v>107</v>
      </c>
      <c r="E4" s="44"/>
      <c r="F4" s="45" t="s">
        <v>0</v>
      </c>
    </row>
    <row r="5" spans="2:6">
      <c r="B5" s="232" t="s">
        <v>108</v>
      </c>
      <c r="C5" s="232" t="s">
        <v>4</v>
      </c>
      <c r="D5" s="46" t="s">
        <v>163</v>
      </c>
      <c r="E5" s="47"/>
      <c r="F5" s="48">
        <f>438128942-18995464+16806583</f>
        <v>435940061</v>
      </c>
    </row>
    <row r="6" spans="2:6">
      <c r="B6" s="234"/>
      <c r="C6" s="234"/>
      <c r="D6" s="46" t="s">
        <v>109</v>
      </c>
      <c r="E6" s="47"/>
      <c r="F6" s="48">
        <v>80462007</v>
      </c>
    </row>
    <row r="7" spans="2:6">
      <c r="B7" s="234"/>
      <c r="C7" s="234"/>
      <c r="D7" s="46" t="s">
        <v>164</v>
      </c>
      <c r="E7" s="47"/>
      <c r="F7" s="48">
        <v>433000</v>
      </c>
    </row>
    <row r="8" spans="2:6">
      <c r="B8" s="234"/>
      <c r="C8" s="234"/>
      <c r="D8" s="46" t="s">
        <v>165</v>
      </c>
      <c r="E8" s="47"/>
      <c r="F8" s="48">
        <v>1210000</v>
      </c>
    </row>
    <row r="9" spans="2:6">
      <c r="B9" s="234"/>
      <c r="C9" s="234"/>
      <c r="D9" s="46" t="s">
        <v>166</v>
      </c>
      <c r="E9" s="47"/>
      <c r="F9" s="48">
        <v>586000</v>
      </c>
    </row>
    <row r="10" spans="2:6">
      <c r="B10" s="234"/>
      <c r="C10" s="234"/>
      <c r="D10" s="46" t="s">
        <v>167</v>
      </c>
      <c r="E10" s="47"/>
      <c r="F10" s="48">
        <v>78316000</v>
      </c>
    </row>
    <row r="11" spans="2:6">
      <c r="B11" s="234"/>
      <c r="C11" s="234"/>
      <c r="D11" s="46" t="s">
        <v>168</v>
      </c>
      <c r="E11" s="47"/>
      <c r="F11" s="48">
        <v>6412053</v>
      </c>
    </row>
    <row r="12" spans="2:6">
      <c r="B12" s="234"/>
      <c r="C12" s="234"/>
      <c r="D12" s="46" t="s">
        <v>323</v>
      </c>
      <c r="E12" s="47"/>
      <c r="F12" s="48">
        <v>1542000</v>
      </c>
    </row>
    <row r="13" spans="2:6">
      <c r="B13" s="234"/>
      <c r="C13" s="234"/>
      <c r="D13" s="46" t="s">
        <v>169</v>
      </c>
      <c r="E13" s="47"/>
      <c r="F13" s="48">
        <v>5354000</v>
      </c>
    </row>
    <row r="14" spans="2:6">
      <c r="B14" s="234"/>
      <c r="C14" s="234"/>
      <c r="D14" s="46" t="s">
        <v>170</v>
      </c>
      <c r="E14" s="47"/>
      <c r="F14" s="48">
        <v>3327916000</v>
      </c>
    </row>
    <row r="15" spans="2:6">
      <c r="B15" s="234"/>
      <c r="C15" s="234"/>
      <c r="D15" s="46" t="s">
        <v>171</v>
      </c>
      <c r="E15" s="47"/>
      <c r="F15" s="48">
        <v>487000</v>
      </c>
    </row>
    <row r="16" spans="2:6">
      <c r="B16" s="234"/>
      <c r="C16" s="234"/>
      <c r="D16" s="46" t="s">
        <v>172</v>
      </c>
      <c r="E16" s="47"/>
      <c r="F16" s="48">
        <f>46476329-10401388+10168363+382700</f>
        <v>46626004</v>
      </c>
    </row>
    <row r="17" spans="2:6">
      <c r="B17" s="234"/>
      <c r="C17" s="234"/>
      <c r="D17" s="46" t="s">
        <v>173</v>
      </c>
      <c r="E17" s="47"/>
      <c r="F17" s="48">
        <v>14610000</v>
      </c>
    </row>
    <row r="18" spans="2:6">
      <c r="B18" s="234"/>
      <c r="C18" s="233"/>
      <c r="D18" s="235" t="s">
        <v>110</v>
      </c>
      <c r="E18" s="236"/>
      <c r="F18" s="48">
        <f>SUM(F5:F17)</f>
        <v>3999894125</v>
      </c>
    </row>
    <row r="19" spans="2:6" ht="13.5" customHeight="1">
      <c r="B19" s="234"/>
      <c r="C19" s="229" t="s">
        <v>5</v>
      </c>
      <c r="D19" s="243" t="s">
        <v>111</v>
      </c>
      <c r="E19" s="47" t="s">
        <v>112</v>
      </c>
      <c r="F19" s="48">
        <v>150069402</v>
      </c>
    </row>
    <row r="20" spans="2:6">
      <c r="B20" s="234"/>
      <c r="C20" s="230"/>
      <c r="D20" s="237"/>
      <c r="E20" s="47" t="s">
        <v>113</v>
      </c>
      <c r="F20" s="48">
        <v>30181560</v>
      </c>
    </row>
    <row r="21" spans="2:6">
      <c r="B21" s="234"/>
      <c r="C21" s="234"/>
      <c r="D21" s="238"/>
      <c r="E21" s="49" t="s">
        <v>102</v>
      </c>
      <c r="F21" s="48">
        <f>SUM(F19:F20)</f>
        <v>180250962</v>
      </c>
    </row>
    <row r="22" spans="2:6" ht="13.5" customHeight="1">
      <c r="B22" s="234"/>
      <c r="C22" s="234"/>
      <c r="D22" s="243" t="s">
        <v>114</v>
      </c>
      <c r="E22" s="47" t="s">
        <v>112</v>
      </c>
      <c r="F22" s="48">
        <v>369537725</v>
      </c>
    </row>
    <row r="23" spans="2:6">
      <c r="B23" s="234"/>
      <c r="C23" s="234"/>
      <c r="D23" s="244"/>
      <c r="E23" s="47" t="s">
        <v>113</v>
      </c>
      <c r="F23" s="48">
        <v>482743201</v>
      </c>
    </row>
    <row r="24" spans="2:6">
      <c r="B24" s="234"/>
      <c r="C24" s="234"/>
      <c r="D24" s="245"/>
      <c r="E24" s="49" t="s">
        <v>102</v>
      </c>
      <c r="F24" s="48">
        <f>SUM(F22:F23)</f>
        <v>852280926</v>
      </c>
    </row>
    <row r="25" spans="2:6">
      <c r="B25" s="234"/>
      <c r="C25" s="233"/>
      <c r="D25" s="235" t="s">
        <v>110</v>
      </c>
      <c r="E25" s="236"/>
      <c r="F25" s="48">
        <f>F21+F24</f>
        <v>1032531888</v>
      </c>
    </row>
    <row r="26" spans="2:6">
      <c r="B26" s="233"/>
      <c r="C26" s="235" t="s">
        <v>3</v>
      </c>
      <c r="D26" s="239"/>
      <c r="E26" s="236"/>
      <c r="F26" s="48">
        <f>F18+F25</f>
        <v>5032426013</v>
      </c>
    </row>
    <row r="27" spans="2:6">
      <c r="B27" s="229" t="s">
        <v>174</v>
      </c>
      <c r="C27" s="230" t="s">
        <v>5</v>
      </c>
      <c r="D27" s="237" t="s">
        <v>111</v>
      </c>
      <c r="E27" s="47" t="s">
        <v>112</v>
      </c>
      <c r="F27" s="48">
        <v>0</v>
      </c>
    </row>
    <row r="28" spans="2:6">
      <c r="B28" s="230"/>
      <c r="C28" s="230"/>
      <c r="D28" s="237"/>
      <c r="E28" s="47" t="s">
        <v>113</v>
      </c>
      <c r="F28" s="48">
        <v>0</v>
      </c>
    </row>
    <row r="29" spans="2:6">
      <c r="B29" s="230"/>
      <c r="C29" s="234"/>
      <c r="D29" s="238"/>
      <c r="E29" s="49" t="s">
        <v>102</v>
      </c>
      <c r="F29" s="48">
        <f>SUM(F27:F28)</f>
        <v>0</v>
      </c>
    </row>
    <row r="30" spans="2:6">
      <c r="B30" s="230"/>
      <c r="C30" s="234"/>
      <c r="D30" s="237" t="s">
        <v>114</v>
      </c>
      <c r="E30" s="47" t="s">
        <v>112</v>
      </c>
      <c r="F30" s="48">
        <v>0</v>
      </c>
    </row>
    <row r="31" spans="2:6">
      <c r="B31" s="230"/>
      <c r="C31" s="234"/>
      <c r="D31" s="237"/>
      <c r="E31" s="47" t="s">
        <v>113</v>
      </c>
      <c r="F31" s="48">
        <v>315000</v>
      </c>
    </row>
    <row r="32" spans="2:6">
      <c r="B32" s="230"/>
      <c r="C32" s="234"/>
      <c r="D32" s="238"/>
      <c r="E32" s="49" t="s">
        <v>102</v>
      </c>
      <c r="F32" s="48">
        <f>SUM(F30:F31)</f>
        <v>315000</v>
      </c>
    </row>
    <row r="33" spans="2:6">
      <c r="B33" s="230"/>
      <c r="C33" s="233"/>
      <c r="D33" s="235" t="s">
        <v>110</v>
      </c>
      <c r="E33" s="236"/>
      <c r="F33" s="48">
        <f>F29+F32</f>
        <v>315000</v>
      </c>
    </row>
    <row r="34" spans="2:6">
      <c r="B34" s="231"/>
      <c r="C34" s="235" t="s">
        <v>3</v>
      </c>
      <c r="D34" s="239"/>
      <c r="E34" s="236"/>
      <c r="F34" s="48">
        <f>F29+F33</f>
        <v>315000</v>
      </c>
    </row>
    <row r="35" spans="2:6">
      <c r="B35" s="229" t="s">
        <v>176</v>
      </c>
      <c r="C35" s="232" t="s">
        <v>4</v>
      </c>
      <c r="D35" s="46" t="s">
        <v>175</v>
      </c>
      <c r="E35" s="47"/>
      <c r="F35" s="48">
        <v>1242134</v>
      </c>
    </row>
    <row r="36" spans="2:6">
      <c r="B36" s="234"/>
      <c r="C36" s="233"/>
      <c r="D36" s="235" t="s">
        <v>110</v>
      </c>
      <c r="E36" s="236"/>
      <c r="F36" s="48">
        <f>SUM(F35:F35)</f>
        <v>1242134</v>
      </c>
    </row>
    <row r="37" spans="2:6">
      <c r="B37" s="234"/>
      <c r="C37" s="229" t="s">
        <v>5</v>
      </c>
      <c r="D37" s="237" t="s">
        <v>111</v>
      </c>
      <c r="E37" s="47" t="s">
        <v>112</v>
      </c>
      <c r="F37" s="48">
        <v>0</v>
      </c>
    </row>
    <row r="38" spans="2:6">
      <c r="B38" s="234"/>
      <c r="C38" s="230"/>
      <c r="D38" s="237"/>
      <c r="E38" s="47" t="s">
        <v>113</v>
      </c>
      <c r="F38" s="48">
        <v>0</v>
      </c>
    </row>
    <row r="39" spans="2:6">
      <c r="B39" s="234"/>
      <c r="C39" s="230"/>
      <c r="D39" s="238"/>
      <c r="E39" s="49" t="s">
        <v>102</v>
      </c>
      <c r="F39" s="48">
        <f>SUM(F37:F38)</f>
        <v>0</v>
      </c>
    </row>
    <row r="40" spans="2:6">
      <c r="B40" s="234"/>
      <c r="C40" s="230"/>
      <c r="D40" s="237" t="s">
        <v>114</v>
      </c>
      <c r="E40" s="47" t="s">
        <v>112</v>
      </c>
      <c r="F40" s="48">
        <v>0</v>
      </c>
    </row>
    <row r="41" spans="2:6">
      <c r="B41" s="234"/>
      <c r="C41" s="230"/>
      <c r="D41" s="237"/>
      <c r="E41" s="47" t="s">
        <v>113</v>
      </c>
      <c r="F41" s="48">
        <v>1363000</v>
      </c>
    </row>
    <row r="42" spans="2:6">
      <c r="B42" s="234"/>
      <c r="C42" s="230"/>
      <c r="D42" s="238"/>
      <c r="E42" s="49" t="s">
        <v>102</v>
      </c>
      <c r="F42" s="48">
        <f>SUM(F40:F41)</f>
        <v>1363000</v>
      </c>
    </row>
    <row r="43" spans="2:6">
      <c r="B43" s="234"/>
      <c r="C43" s="231"/>
      <c r="D43" s="235" t="s">
        <v>110</v>
      </c>
      <c r="E43" s="236"/>
      <c r="F43" s="48">
        <f>F39+F42</f>
        <v>1363000</v>
      </c>
    </row>
    <row r="44" spans="2:6">
      <c r="B44" s="233"/>
      <c r="C44" s="235" t="s">
        <v>3</v>
      </c>
      <c r="D44" s="239"/>
      <c r="E44" s="236"/>
      <c r="F44" s="48">
        <f>F36+F43</f>
        <v>2605134</v>
      </c>
    </row>
    <row r="45" spans="2:6">
      <c r="B45" s="240" t="s">
        <v>134</v>
      </c>
      <c r="C45" s="240"/>
      <c r="D45" s="240"/>
      <c r="E45" s="49" t="s">
        <v>136</v>
      </c>
      <c r="F45" s="48">
        <f>F35</f>
        <v>1242134</v>
      </c>
    </row>
    <row r="46" spans="2:6">
      <c r="B46" s="240"/>
      <c r="C46" s="240"/>
      <c r="D46" s="240"/>
      <c r="E46" s="49" t="s">
        <v>137</v>
      </c>
      <c r="F46" s="48">
        <v>0</v>
      </c>
    </row>
    <row r="47" spans="2:6">
      <c r="B47" s="240" t="s">
        <v>135</v>
      </c>
      <c r="C47" s="240"/>
      <c r="D47" s="240"/>
      <c r="E47" s="49" t="s">
        <v>136</v>
      </c>
      <c r="F47" s="48">
        <f>F18+F35-F45</f>
        <v>3999894125</v>
      </c>
    </row>
    <row r="48" spans="2:6">
      <c r="B48" s="240"/>
      <c r="C48" s="240"/>
      <c r="D48" s="240"/>
      <c r="E48" s="49" t="s">
        <v>137</v>
      </c>
      <c r="F48" s="48">
        <f>F25+F33+F43-F46</f>
        <v>1034209888</v>
      </c>
    </row>
    <row r="49" ht="5.25" customHeight="1"/>
  </sheetData>
  <mergeCells count="25">
    <mergeCell ref="B45:D46"/>
    <mergeCell ref="B47:D48"/>
    <mergeCell ref="B2:F2"/>
    <mergeCell ref="C27:C33"/>
    <mergeCell ref="D27:D29"/>
    <mergeCell ref="D30:D32"/>
    <mergeCell ref="D33:E33"/>
    <mergeCell ref="C34:E34"/>
    <mergeCell ref="B5:B26"/>
    <mergeCell ref="C5:C18"/>
    <mergeCell ref="D18:E18"/>
    <mergeCell ref="C19:C25"/>
    <mergeCell ref="D19:D21"/>
    <mergeCell ref="D22:D24"/>
    <mergeCell ref="D25:E25"/>
    <mergeCell ref="C26:E26"/>
    <mergeCell ref="B27:B34"/>
    <mergeCell ref="C35:C36"/>
    <mergeCell ref="C37:C43"/>
    <mergeCell ref="B35:B44"/>
    <mergeCell ref="D36:E36"/>
    <mergeCell ref="D37:D39"/>
    <mergeCell ref="D40:D42"/>
    <mergeCell ref="D43:E43"/>
    <mergeCell ref="C44:E44"/>
  </mergeCells>
  <phoneticPr fontId="3"/>
  <printOptions horizontalCentered="1"/>
  <pageMargins left="0.19685039370078741" right="1.9685039370078741" top="0.31496062992125984" bottom="0.19685039370078741" header="0.31496062992125984" footer="0.3149606299212598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1"/>
  <dimension ref="A1:L21"/>
  <sheetViews>
    <sheetView view="pageBreakPreview" topLeftCell="B1" zoomScaleNormal="100" zoomScaleSheetLayoutView="100" workbookViewId="0">
      <selection activeCell="L11" sqref="L11"/>
    </sheetView>
  </sheetViews>
  <sheetFormatPr defaultRowHeight="13.5"/>
  <cols>
    <col min="1" max="1" width="8.125" style="16" customWidth="1"/>
    <col min="2" max="2" width="5" style="16" customWidth="1"/>
    <col min="3" max="3" width="23.625" style="16" customWidth="1"/>
    <col min="4" max="8" width="15.625" style="16" customWidth="1"/>
    <col min="9" max="9" width="1.25" style="16" customWidth="1"/>
    <col min="10" max="10" width="23.5" style="16" bestFit="1" customWidth="1"/>
    <col min="11" max="11" width="12.875" bestFit="1" customWidth="1"/>
  </cols>
  <sheetData>
    <row r="1" spans="3:12" s="16" customFormat="1" ht="17.25" customHeight="1"/>
    <row r="2" spans="3:12" s="16" customFormat="1" ht="18" customHeight="1">
      <c r="C2" s="248" t="s">
        <v>115</v>
      </c>
      <c r="D2" s="249"/>
      <c r="E2" s="249"/>
      <c r="F2" s="250" t="s">
        <v>132</v>
      </c>
      <c r="G2" s="250"/>
      <c r="H2" s="250"/>
    </row>
    <row r="3" spans="3:12" s="16" customFormat="1" ht="24.95" customHeight="1">
      <c r="C3" s="251" t="s">
        <v>11</v>
      </c>
      <c r="D3" s="251" t="s">
        <v>100</v>
      </c>
      <c r="E3" s="215" t="s">
        <v>116</v>
      </c>
      <c r="F3" s="251"/>
      <c r="G3" s="251"/>
      <c r="H3" s="251"/>
    </row>
    <row r="4" spans="3:12" s="17" customFormat="1" ht="27.95" customHeight="1">
      <c r="C4" s="251"/>
      <c r="D4" s="251"/>
      <c r="E4" s="34" t="s">
        <v>117</v>
      </c>
      <c r="F4" s="24" t="s">
        <v>118</v>
      </c>
      <c r="G4" s="24" t="s">
        <v>119</v>
      </c>
      <c r="H4" s="24" t="s">
        <v>120</v>
      </c>
    </row>
    <row r="5" spans="3:12" s="16" customFormat="1" ht="30" customHeight="1">
      <c r="C5" s="18" t="s">
        <v>121</v>
      </c>
      <c r="D5" s="73">
        <v>5717258634</v>
      </c>
      <c r="E5" s="156">
        <f>E9-E6</f>
        <v>853956926</v>
      </c>
      <c r="F5" s="154">
        <f>F9-F6</f>
        <v>819570000</v>
      </c>
      <c r="G5" s="154">
        <v>2384164287</v>
      </c>
      <c r="H5" s="154">
        <f>SUM(K5:K11)</f>
        <v>1659567421</v>
      </c>
      <c r="J5" s="19" t="s">
        <v>177</v>
      </c>
      <c r="K5" s="115">
        <v>1631405201</v>
      </c>
      <c r="L5" s="23"/>
    </row>
    <row r="6" spans="3:12" s="16" customFormat="1" ht="30" customHeight="1">
      <c r="C6" s="18" t="s">
        <v>122</v>
      </c>
      <c r="D6" s="74">
        <v>1023826547</v>
      </c>
      <c r="E6" s="75">
        <v>180252962</v>
      </c>
      <c r="F6" s="155">
        <v>432330000</v>
      </c>
      <c r="G6" s="155">
        <f t="shared" ref="G6:G8" si="0">D6-E6-F6-H6</f>
        <v>405839265</v>
      </c>
      <c r="H6" s="155">
        <v>5404320</v>
      </c>
      <c r="J6" s="19" t="s">
        <v>178</v>
      </c>
      <c r="K6" s="115">
        <v>52768057</v>
      </c>
    </row>
    <row r="7" spans="3:12" s="16" customFormat="1" ht="30" customHeight="1">
      <c r="C7" s="18" t="s">
        <v>123</v>
      </c>
      <c r="D7" s="74">
        <v>220859545</v>
      </c>
      <c r="E7" s="75">
        <v>0</v>
      </c>
      <c r="F7" s="76">
        <v>0</v>
      </c>
      <c r="G7" s="71">
        <v>220047187</v>
      </c>
      <c r="H7" s="114">
        <f>D7-E7-F7-G7</f>
        <v>812358</v>
      </c>
      <c r="J7" s="19" t="s">
        <v>182</v>
      </c>
      <c r="K7" s="115">
        <v>-13805913</v>
      </c>
    </row>
    <row r="8" spans="3:12" s="16" customFormat="1" ht="30" customHeight="1">
      <c r="C8" s="18" t="s">
        <v>95</v>
      </c>
      <c r="D8" s="74">
        <v>0</v>
      </c>
      <c r="E8" s="75">
        <v>0</v>
      </c>
      <c r="F8" s="76">
        <v>0</v>
      </c>
      <c r="G8" s="71">
        <f t="shared" si="0"/>
        <v>0</v>
      </c>
      <c r="H8" s="71">
        <v>0</v>
      </c>
      <c r="J8" s="19" t="s">
        <v>179</v>
      </c>
      <c r="K8" s="115">
        <v>1635872</v>
      </c>
    </row>
    <row r="9" spans="3:12" s="16" customFormat="1" ht="30" customHeight="1">
      <c r="C9" s="15" t="s">
        <v>40</v>
      </c>
      <c r="D9" s="77">
        <f>SUM(D5:D8)</f>
        <v>6961944726</v>
      </c>
      <c r="E9" s="78">
        <v>1034209888</v>
      </c>
      <c r="F9" s="79">
        <v>1251900000</v>
      </c>
      <c r="G9" s="72">
        <f t="shared" ref="G9:H9" si="1">SUM(G5:G8)</f>
        <v>3010050739</v>
      </c>
      <c r="H9" s="72">
        <f t="shared" si="1"/>
        <v>1665784099</v>
      </c>
      <c r="J9" s="19" t="s">
        <v>180</v>
      </c>
      <c r="K9" s="115">
        <v>-855701</v>
      </c>
    </row>
    <row r="10" spans="3:12" s="16" customFormat="1" ht="30" customHeight="1">
      <c r="C10" s="17"/>
      <c r="D10" s="32"/>
      <c r="E10" s="33"/>
      <c r="F10" s="33"/>
      <c r="G10" s="33"/>
      <c r="H10" s="33"/>
      <c r="J10" s="19" t="s">
        <v>181</v>
      </c>
      <c r="K10" s="115">
        <v>21872200</v>
      </c>
    </row>
    <row r="11" spans="3:12" s="20" customFormat="1" ht="36" customHeight="1">
      <c r="J11" s="19" t="s">
        <v>183</v>
      </c>
      <c r="K11" s="115">
        <v>-33452295</v>
      </c>
    </row>
    <row r="12" spans="3:12" s="20" customFormat="1" ht="36" customHeight="1">
      <c r="J12" s="19"/>
    </row>
    <row r="13" spans="3:12" s="20" customFormat="1" ht="36" customHeight="1">
      <c r="J13" s="19"/>
    </row>
    <row r="14" spans="3:12" s="20" customFormat="1" ht="36" customHeight="1">
      <c r="J14" s="19"/>
    </row>
    <row r="15" spans="3:12" s="20" customFormat="1" ht="36" customHeight="1">
      <c r="J15" s="19"/>
    </row>
    <row r="16" spans="3:12" s="20" customFormat="1" ht="36" customHeight="1">
      <c r="J16" s="19"/>
    </row>
    <row r="17" spans="1:10" s="20" customFormat="1" ht="21.75" customHeight="1"/>
    <row r="18" spans="1:10">
      <c r="A18" s="20"/>
      <c r="B18" s="20"/>
      <c r="C18" s="246"/>
      <c r="D18" s="247"/>
      <c r="E18" s="247"/>
      <c r="F18" s="247"/>
      <c r="G18" s="247"/>
      <c r="H18" s="247"/>
      <c r="I18" s="20"/>
      <c r="J18" s="20"/>
    </row>
    <row r="19" spans="1:10">
      <c r="A19" s="20"/>
      <c r="B19" s="20"/>
      <c r="C19" s="21"/>
      <c r="D19" s="21"/>
      <c r="E19" s="21"/>
      <c r="F19" s="21"/>
      <c r="G19" s="21"/>
      <c r="H19" s="21"/>
      <c r="I19" s="20"/>
      <c r="J19" s="20"/>
    </row>
    <row r="20" spans="1:10">
      <c r="C20" s="22"/>
      <c r="D20" s="21"/>
      <c r="E20" s="22"/>
      <c r="F20" s="22"/>
      <c r="G20" s="22"/>
      <c r="H20" s="22"/>
    </row>
    <row r="21" spans="1:10">
      <c r="A21" s="17"/>
      <c r="B21" s="17"/>
      <c r="C21" s="17"/>
      <c r="D21" s="17"/>
      <c r="E21" s="17"/>
      <c r="F21" s="17"/>
      <c r="G21" s="17"/>
      <c r="H21" s="17"/>
      <c r="I21" s="17"/>
      <c r="J21" s="17"/>
    </row>
  </sheetData>
  <mergeCells count="6">
    <mergeCell ref="C18:H18"/>
    <mergeCell ref="C2:E2"/>
    <mergeCell ref="F2:H2"/>
    <mergeCell ref="C3:C4"/>
    <mergeCell ref="D3:D4"/>
    <mergeCell ref="E3:H3"/>
  </mergeCells>
  <phoneticPr fontId="3"/>
  <printOptions horizontalCentered="1"/>
  <pageMargins left="0.11811023622047245" right="0.11811023622047245" top="0.31496062992125984" bottom="0.15748031496062992" header="0.31496062992125984" footer="0.3149606299212598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3"/>
  <dimension ref="B1:C7"/>
  <sheetViews>
    <sheetView view="pageBreakPreview" topLeftCell="A4" zoomScale="140" zoomScaleNormal="178" zoomScaleSheetLayoutView="140" workbookViewId="0">
      <selection activeCell="D5" sqref="D5"/>
    </sheetView>
  </sheetViews>
  <sheetFormatPr defaultRowHeight="13.5"/>
  <cols>
    <col min="1" max="1" width="0.75" style="35" customWidth="1"/>
    <col min="2" max="2" width="26" style="35" customWidth="1"/>
    <col min="3" max="3" width="38.625" style="35" customWidth="1"/>
    <col min="4" max="4" width="0.375" style="35" customWidth="1"/>
    <col min="5" max="16384" width="9" style="35"/>
  </cols>
  <sheetData>
    <row r="1" spans="2:3" ht="24.75" customHeight="1"/>
    <row r="2" spans="2:3">
      <c r="B2" s="252" t="s">
        <v>124</v>
      </c>
      <c r="C2" s="252"/>
    </row>
    <row r="3" spans="2:3">
      <c r="B3" s="36" t="s">
        <v>125</v>
      </c>
      <c r="C3" s="37" t="s">
        <v>132</v>
      </c>
    </row>
    <row r="4" spans="2:3" ht="18.95" customHeight="1">
      <c r="B4" s="38" t="s">
        <v>41</v>
      </c>
      <c r="C4" s="38" t="s">
        <v>94</v>
      </c>
    </row>
    <row r="5" spans="2:3" ht="15" customHeight="1">
      <c r="B5" s="39" t="s">
        <v>126</v>
      </c>
      <c r="C5" s="39">
        <f>111192558+4205370</f>
        <v>115397928</v>
      </c>
    </row>
    <row r="6" spans="2:3" ht="15" customHeight="1">
      <c r="B6" s="40" t="s">
        <v>3</v>
      </c>
      <c r="C6" s="39">
        <f>SUM(C5:C5)</f>
        <v>115397928</v>
      </c>
    </row>
    <row r="7" spans="2:3" ht="1.9" customHeight="1"/>
  </sheetData>
  <mergeCells count="1">
    <mergeCell ref="B2:C2"/>
  </mergeCells>
  <phoneticPr fontId="3"/>
  <printOptions horizontalCentered="1"/>
  <pageMargins left="0" right="2.3622047244094491" top="0.19685039370078741" bottom="0.74803149606299213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L26"/>
  <sheetViews>
    <sheetView view="pageBreakPreview" topLeftCell="C19" zoomScale="80" zoomScaleNormal="80" zoomScaleSheetLayoutView="80" workbookViewId="0">
      <selection activeCell="M9" sqref="M9"/>
    </sheetView>
  </sheetViews>
  <sheetFormatPr defaultRowHeight="13.5"/>
  <cols>
    <col min="1" max="1" width="1.625" customWidth="1"/>
    <col min="2" max="2" width="46.625" customWidth="1"/>
    <col min="3" max="3" width="17.5" customWidth="1"/>
    <col min="4" max="5" width="18.25" customWidth="1"/>
    <col min="6" max="8" width="15.75" customWidth="1"/>
    <col min="9" max="9" width="18.75" customWidth="1"/>
    <col min="10" max="10" width="15.75" customWidth="1"/>
    <col min="11" max="12" width="18.75" customWidth="1"/>
    <col min="13" max="14" width="8.875" customWidth="1"/>
  </cols>
  <sheetData>
    <row r="1" spans="2:12" ht="34.5" customHeight="1">
      <c r="B1" s="118" t="s">
        <v>138</v>
      </c>
    </row>
    <row r="2" spans="2:12" ht="19.5" customHeight="1">
      <c r="B2" t="s">
        <v>196</v>
      </c>
      <c r="K2" s="119" t="s">
        <v>197</v>
      </c>
    </row>
    <row r="3" spans="2:12" ht="49.5" customHeight="1">
      <c r="B3" s="120" t="s">
        <v>198</v>
      </c>
      <c r="C3" s="121" t="s">
        <v>199</v>
      </c>
      <c r="D3" s="121" t="s">
        <v>200</v>
      </c>
      <c r="E3" s="121" t="s">
        <v>201</v>
      </c>
      <c r="F3" s="121" t="s">
        <v>202</v>
      </c>
      <c r="G3" s="121" t="s">
        <v>203</v>
      </c>
      <c r="H3" s="121" t="s">
        <v>204</v>
      </c>
      <c r="I3" s="121" t="s">
        <v>205</v>
      </c>
      <c r="J3" s="121" t="s">
        <v>206</v>
      </c>
      <c r="K3" s="121" t="s">
        <v>257</v>
      </c>
    </row>
    <row r="4" spans="2:12" ht="39.75" customHeight="1">
      <c r="B4" s="122" t="s">
        <v>207</v>
      </c>
      <c r="C4" s="123">
        <v>28700000</v>
      </c>
      <c r="D4" s="123">
        <v>28838894</v>
      </c>
      <c r="E4" s="123">
        <v>2335259</v>
      </c>
      <c r="F4" s="123">
        <v>26503635</v>
      </c>
      <c r="G4" s="123">
        <v>31700000</v>
      </c>
      <c r="H4" s="124">
        <v>0.90536277602523663</v>
      </c>
      <c r="I4" s="123">
        <v>23995405</v>
      </c>
      <c r="J4" s="123" t="s">
        <v>208</v>
      </c>
      <c r="K4" s="123">
        <v>28700000</v>
      </c>
    </row>
    <row r="5" spans="2:12" ht="39.75" customHeight="1">
      <c r="B5" s="122" t="s">
        <v>209</v>
      </c>
      <c r="C5" s="123">
        <v>6400000</v>
      </c>
      <c r="D5" s="123">
        <v>12253700</v>
      </c>
      <c r="E5" s="123">
        <v>1508897</v>
      </c>
      <c r="F5" s="123">
        <v>10744803</v>
      </c>
      <c r="G5" s="123">
        <v>12400000</v>
      </c>
      <c r="H5" s="124">
        <v>0.5161290322580645</v>
      </c>
      <c r="I5" s="123">
        <v>5545705</v>
      </c>
      <c r="J5" s="123" t="s">
        <v>208</v>
      </c>
      <c r="K5" s="123">
        <v>6400000</v>
      </c>
    </row>
    <row r="6" spans="2:12" ht="39.75" customHeight="1">
      <c r="B6" s="125" t="s">
        <v>210</v>
      </c>
      <c r="C6" s="123">
        <v>35100000</v>
      </c>
      <c r="D6" s="123">
        <v>41092594</v>
      </c>
      <c r="E6" s="123">
        <v>3844156</v>
      </c>
      <c r="F6" s="123">
        <v>37248438</v>
      </c>
      <c r="G6" s="123">
        <v>44100000</v>
      </c>
      <c r="H6" s="124" t="s">
        <v>208</v>
      </c>
      <c r="I6" s="123">
        <v>29541110</v>
      </c>
      <c r="J6" s="123">
        <v>0</v>
      </c>
      <c r="K6" s="123">
        <v>35100000</v>
      </c>
    </row>
    <row r="7" spans="2:12" ht="10.5" customHeight="1"/>
    <row r="8" spans="2:12" ht="19.5" customHeight="1">
      <c r="B8" t="s">
        <v>211</v>
      </c>
      <c r="L8" s="119" t="s">
        <v>197</v>
      </c>
    </row>
    <row r="9" spans="2:12" ht="49.5" customHeight="1">
      <c r="B9" s="120" t="s">
        <v>198</v>
      </c>
      <c r="C9" s="121" t="s">
        <v>212</v>
      </c>
      <c r="D9" s="121" t="s">
        <v>200</v>
      </c>
      <c r="E9" s="121" t="s">
        <v>201</v>
      </c>
      <c r="F9" s="121" t="s">
        <v>202</v>
      </c>
      <c r="G9" s="121" t="s">
        <v>203</v>
      </c>
      <c r="H9" s="121" t="s">
        <v>204</v>
      </c>
      <c r="I9" s="121" t="s">
        <v>205</v>
      </c>
      <c r="J9" s="121" t="s">
        <v>213</v>
      </c>
      <c r="K9" s="121" t="s">
        <v>214</v>
      </c>
      <c r="L9" s="121" t="s">
        <v>257</v>
      </c>
    </row>
    <row r="10" spans="2:12" ht="39.75" customHeight="1">
      <c r="B10" s="122" t="s">
        <v>215</v>
      </c>
      <c r="C10" s="123">
        <v>4740000</v>
      </c>
      <c r="D10" s="123">
        <v>181141158381</v>
      </c>
      <c r="E10" s="123">
        <v>173483586085</v>
      </c>
      <c r="F10" s="123">
        <v>7657572296</v>
      </c>
      <c r="G10" s="123">
        <v>4472800000</v>
      </c>
      <c r="H10" s="124">
        <v>1.0597388660346986E-3</v>
      </c>
      <c r="I10" s="123">
        <v>8115027</v>
      </c>
      <c r="J10" s="123" t="s">
        <v>208</v>
      </c>
      <c r="K10" s="123">
        <v>4740000</v>
      </c>
      <c r="L10" s="123">
        <v>4740000</v>
      </c>
    </row>
    <row r="11" spans="2:12" ht="39.75" customHeight="1">
      <c r="B11" s="122" t="s">
        <v>216</v>
      </c>
      <c r="C11" s="123">
        <v>14650000</v>
      </c>
      <c r="D11" s="123">
        <v>83103038156</v>
      </c>
      <c r="E11" s="123">
        <v>61121822896</v>
      </c>
      <c r="F11" s="123">
        <v>21981215260</v>
      </c>
      <c r="G11" s="123">
        <v>450000000</v>
      </c>
      <c r="H11" s="124">
        <v>3.2555555555555553E-2</v>
      </c>
      <c r="I11" s="123">
        <v>715610675</v>
      </c>
      <c r="J11" s="123" t="s">
        <v>208</v>
      </c>
      <c r="K11" s="123">
        <v>14650000</v>
      </c>
      <c r="L11" s="123">
        <v>14650000</v>
      </c>
    </row>
    <row r="12" spans="2:12" ht="39.75" customHeight="1">
      <c r="B12" s="122" t="s">
        <v>217</v>
      </c>
      <c r="C12" s="123">
        <v>19674000</v>
      </c>
      <c r="D12" s="123">
        <v>1335231326</v>
      </c>
      <c r="E12" s="123">
        <v>303222151</v>
      </c>
      <c r="F12" s="123">
        <v>1032009175</v>
      </c>
      <c r="G12" s="123">
        <v>1032009175</v>
      </c>
      <c r="H12" s="124">
        <v>1.9063784001726536E-2</v>
      </c>
      <c r="I12" s="123">
        <v>19674000</v>
      </c>
      <c r="J12" s="123" t="s">
        <v>208</v>
      </c>
      <c r="K12" s="123">
        <v>19674000</v>
      </c>
      <c r="L12" s="123">
        <v>19674000</v>
      </c>
    </row>
    <row r="13" spans="2:12" ht="39.75" customHeight="1">
      <c r="B13" s="122" t="s">
        <v>218</v>
      </c>
      <c r="C13" s="123">
        <v>4648000</v>
      </c>
      <c r="D13" s="123">
        <v>642719861</v>
      </c>
      <c r="E13" s="123">
        <v>14567252</v>
      </c>
      <c r="F13" s="123">
        <v>628152609</v>
      </c>
      <c r="G13" s="123">
        <v>202000000</v>
      </c>
      <c r="H13" s="124">
        <v>2.300990099009901E-2</v>
      </c>
      <c r="I13" s="123">
        <v>14453729</v>
      </c>
      <c r="J13" s="123" t="s">
        <v>208</v>
      </c>
      <c r="K13" s="123">
        <v>4648000</v>
      </c>
      <c r="L13" s="123">
        <v>4648000</v>
      </c>
    </row>
    <row r="14" spans="2:12" ht="39.75" customHeight="1">
      <c r="B14" s="122" t="s">
        <v>219</v>
      </c>
      <c r="C14" s="123">
        <v>800000</v>
      </c>
      <c r="D14" s="123">
        <v>24346700000000</v>
      </c>
      <c r="E14" s="123">
        <v>24022803000000</v>
      </c>
      <c r="F14" s="123">
        <v>323897000000</v>
      </c>
      <c r="G14" s="123">
        <v>16602100000</v>
      </c>
      <c r="H14" s="124">
        <v>4.8186675179645946E-5</v>
      </c>
      <c r="I14" s="123">
        <v>15607520</v>
      </c>
      <c r="J14" s="123" t="s">
        <v>208</v>
      </c>
      <c r="K14" s="123">
        <v>800000</v>
      </c>
      <c r="L14" s="123">
        <v>800000</v>
      </c>
    </row>
    <row r="15" spans="2:12" ht="39.75" customHeight="1">
      <c r="B15" s="122" t="s">
        <v>220</v>
      </c>
      <c r="C15" s="123">
        <v>25940000</v>
      </c>
      <c r="D15" s="123">
        <v>174076301795</v>
      </c>
      <c r="E15" s="123">
        <v>148701793408</v>
      </c>
      <c r="F15" s="123">
        <v>25374508387</v>
      </c>
      <c r="G15" s="123">
        <v>5248224000</v>
      </c>
      <c r="H15" s="124">
        <v>4.9426244001780414E-3</v>
      </c>
      <c r="I15" s="123">
        <v>125416664</v>
      </c>
      <c r="J15" s="123" t="s">
        <v>208</v>
      </c>
      <c r="K15" s="123">
        <v>25940000</v>
      </c>
      <c r="L15" s="123">
        <v>25940000</v>
      </c>
    </row>
    <row r="16" spans="2:12" ht="39.75" customHeight="1">
      <c r="B16" s="122" t="s">
        <v>221</v>
      </c>
      <c r="C16" s="123">
        <v>2011000</v>
      </c>
      <c r="D16" s="123">
        <v>96515898</v>
      </c>
      <c r="E16" s="123">
        <v>632446</v>
      </c>
      <c r="F16" s="123">
        <v>95883452</v>
      </c>
      <c r="G16" s="123">
        <v>54588000</v>
      </c>
      <c r="H16" s="124">
        <v>3.6839598446545031E-2</v>
      </c>
      <c r="I16" s="123">
        <v>3532308</v>
      </c>
      <c r="J16" s="123" t="s">
        <v>208</v>
      </c>
      <c r="K16" s="123">
        <v>2011000</v>
      </c>
      <c r="L16" s="123">
        <v>2011000</v>
      </c>
    </row>
    <row r="17" spans="2:12" ht="39.75" customHeight="1">
      <c r="B17" s="122" t="s">
        <v>222</v>
      </c>
      <c r="C17" s="123">
        <v>248000</v>
      </c>
      <c r="D17" s="123">
        <v>4776255544</v>
      </c>
      <c r="E17" s="123">
        <v>57072121</v>
      </c>
      <c r="F17" s="123">
        <v>4719183423</v>
      </c>
      <c r="G17" s="123">
        <v>3005511672</v>
      </c>
      <c r="H17" s="124">
        <v>8.2515068003369244E-5</v>
      </c>
      <c r="I17" s="123">
        <v>389404</v>
      </c>
      <c r="J17" s="123" t="s">
        <v>208</v>
      </c>
      <c r="K17" s="123">
        <v>248000</v>
      </c>
      <c r="L17" s="123">
        <v>248000</v>
      </c>
    </row>
    <row r="18" spans="2:12" ht="39.75" customHeight="1">
      <c r="B18" s="122" t="s">
        <v>223</v>
      </c>
      <c r="C18" s="123">
        <v>1719768</v>
      </c>
      <c r="D18" s="123">
        <v>442405513</v>
      </c>
      <c r="E18" s="123">
        <v>2478137</v>
      </c>
      <c r="F18" s="123">
        <v>439927376</v>
      </c>
      <c r="G18" s="123">
        <v>433077000</v>
      </c>
      <c r="H18" s="124">
        <v>3.971044410116446E-3</v>
      </c>
      <c r="I18" s="123">
        <v>1746971</v>
      </c>
      <c r="J18" s="123" t="s">
        <v>208</v>
      </c>
      <c r="K18" s="123">
        <v>1719768</v>
      </c>
      <c r="L18" s="123">
        <v>1719768</v>
      </c>
    </row>
    <row r="19" spans="2:12" ht="39.75" customHeight="1">
      <c r="B19" s="122" t="s">
        <v>224</v>
      </c>
      <c r="C19" s="123">
        <v>210000000</v>
      </c>
      <c r="D19" s="123">
        <v>892435142</v>
      </c>
      <c r="E19" s="123">
        <v>300000</v>
      </c>
      <c r="F19" s="123">
        <v>892135142</v>
      </c>
      <c r="G19" s="123">
        <v>892060158</v>
      </c>
      <c r="H19" s="124">
        <v>0.2354101325081262</v>
      </c>
      <c r="I19" s="123">
        <v>210017652</v>
      </c>
      <c r="J19" s="123" t="s">
        <v>208</v>
      </c>
      <c r="K19" s="123">
        <v>210000000</v>
      </c>
      <c r="L19" s="123">
        <v>210000000</v>
      </c>
    </row>
    <row r="20" spans="2:12" ht="39.75" customHeight="1">
      <c r="B20" s="122" t="s">
        <v>225</v>
      </c>
      <c r="C20" s="123">
        <v>2940000</v>
      </c>
      <c r="D20" s="123">
        <v>1829317080</v>
      </c>
      <c r="E20" s="123">
        <v>30798095</v>
      </c>
      <c r="F20" s="123">
        <v>1798518985</v>
      </c>
      <c r="G20" s="123">
        <v>1524383580</v>
      </c>
      <c r="H20" s="124">
        <v>1.9286484311251896E-3</v>
      </c>
      <c r="I20" s="123">
        <v>3468711</v>
      </c>
      <c r="J20" s="123" t="s">
        <v>208</v>
      </c>
      <c r="K20" s="123">
        <v>2940000</v>
      </c>
      <c r="L20" s="123">
        <v>2940000</v>
      </c>
    </row>
    <row r="21" spans="2:12" ht="39.75" customHeight="1">
      <c r="B21" s="122" t="s">
        <v>226</v>
      </c>
      <c r="C21" s="123">
        <v>3296355</v>
      </c>
      <c r="D21" s="123">
        <v>1535575188</v>
      </c>
      <c r="E21" s="123">
        <v>21090000</v>
      </c>
      <c r="F21" s="123">
        <v>1514485188</v>
      </c>
      <c r="G21" s="123">
        <v>1539747098</v>
      </c>
      <c r="H21" s="124">
        <v>2.140841833234616E-3</v>
      </c>
      <c r="I21" s="123">
        <v>3242273</v>
      </c>
      <c r="J21" s="123" t="s">
        <v>208</v>
      </c>
      <c r="K21" s="123">
        <v>3296355</v>
      </c>
      <c r="L21" s="123">
        <v>3296355</v>
      </c>
    </row>
    <row r="22" spans="2:12" ht="39.75" customHeight="1">
      <c r="B22" s="122" t="s">
        <v>227</v>
      </c>
      <c r="C22" s="123">
        <v>470000</v>
      </c>
      <c r="D22" s="123">
        <v>1224329128</v>
      </c>
      <c r="E22" s="123">
        <v>178943983</v>
      </c>
      <c r="F22" s="123">
        <v>1045385145</v>
      </c>
      <c r="G22" s="123">
        <v>79109674</v>
      </c>
      <c r="H22" s="124">
        <v>5.9411191607236305E-3</v>
      </c>
      <c r="I22" s="123">
        <v>6210758</v>
      </c>
      <c r="J22" s="123" t="s">
        <v>208</v>
      </c>
      <c r="K22" s="123">
        <v>470000</v>
      </c>
      <c r="L22" s="123">
        <v>470000</v>
      </c>
    </row>
    <row r="23" spans="2:12" ht="39.75" customHeight="1">
      <c r="B23" s="122" t="s">
        <v>228</v>
      </c>
      <c r="C23" s="123">
        <v>50000</v>
      </c>
      <c r="D23" s="123">
        <v>2983765089</v>
      </c>
      <c r="E23" s="123">
        <v>735135961</v>
      </c>
      <c r="F23" s="123">
        <v>2248629128</v>
      </c>
      <c r="G23" s="123">
        <v>412600000</v>
      </c>
      <c r="H23" s="124">
        <v>1.211827435773146E-4</v>
      </c>
      <c r="I23" s="123">
        <v>272495</v>
      </c>
      <c r="J23" s="123" t="s">
        <v>208</v>
      </c>
      <c r="K23" s="123">
        <v>50000</v>
      </c>
      <c r="L23" s="123">
        <v>50000</v>
      </c>
    </row>
    <row r="24" spans="2:12" ht="39.75" customHeight="1">
      <c r="B24" s="122" t="s">
        <v>229</v>
      </c>
      <c r="C24" s="123">
        <v>180000</v>
      </c>
      <c r="D24" s="123">
        <v>8680002817</v>
      </c>
      <c r="E24" s="123">
        <v>3542439701</v>
      </c>
      <c r="F24" s="123">
        <v>5137563116</v>
      </c>
      <c r="G24" s="123">
        <v>186900000</v>
      </c>
      <c r="H24" s="124">
        <v>9.6308186195826644E-4</v>
      </c>
      <c r="I24" s="123">
        <v>4947894</v>
      </c>
      <c r="J24" s="123" t="s">
        <v>208</v>
      </c>
      <c r="K24" s="123">
        <v>180000</v>
      </c>
      <c r="L24" s="123">
        <v>180000</v>
      </c>
    </row>
    <row r="25" spans="2:12" ht="39.75" customHeight="1">
      <c r="B25" s="125" t="s">
        <v>210</v>
      </c>
      <c r="C25" s="123">
        <v>291367123</v>
      </c>
      <c r="D25" s="123">
        <v>24809459050918</v>
      </c>
      <c r="E25" s="123">
        <v>24410996882236</v>
      </c>
      <c r="F25" s="123">
        <v>398462168682</v>
      </c>
      <c r="G25" s="123">
        <v>36135110357</v>
      </c>
      <c r="H25" s="124" t="s">
        <v>208</v>
      </c>
      <c r="I25" s="123">
        <v>1132706081</v>
      </c>
      <c r="J25" s="123" t="s">
        <v>230</v>
      </c>
      <c r="K25" s="123">
        <v>291367123</v>
      </c>
      <c r="L25" s="123">
        <v>291367123</v>
      </c>
    </row>
    <row r="26" spans="2:12" ht="10.5" customHeight="1"/>
  </sheetData>
  <phoneticPr fontId="3"/>
  <pageMargins left="0.70866141732283472" right="0.70866141732283472" top="0.31496062992125984" bottom="0.31496062992125984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C1:J24"/>
  <sheetViews>
    <sheetView tabSelected="1" view="pageBreakPreview" zoomScaleNormal="100" zoomScaleSheetLayoutView="100" workbookViewId="0">
      <selection activeCell="F21" sqref="F21"/>
    </sheetView>
  </sheetViews>
  <sheetFormatPr defaultRowHeight="13.5"/>
  <cols>
    <col min="1" max="1" width="13.125" style="35" bestFit="1" customWidth="1"/>
    <col min="2" max="2" width="5.625" style="35" customWidth="1"/>
    <col min="3" max="3" width="20.625" customWidth="1"/>
    <col min="4" max="9" width="15.625" customWidth="1"/>
    <col min="10" max="10" width="10.75" style="35" hidden="1" customWidth="1"/>
    <col min="11" max="11" width="0.75" style="35" customWidth="1"/>
    <col min="12" max="12" width="0.375" style="35" customWidth="1"/>
    <col min="13" max="16384" width="9" style="35"/>
  </cols>
  <sheetData>
    <row r="1" spans="3:10" ht="11.25" customHeight="1"/>
    <row r="2" spans="3:10" ht="18.75" customHeight="1">
      <c r="C2" s="102" t="s">
        <v>129</v>
      </c>
      <c r="D2" s="102"/>
      <c r="E2" s="102"/>
      <c r="F2" s="102"/>
      <c r="G2" s="102"/>
      <c r="H2" s="102"/>
      <c r="I2" s="132" t="s">
        <v>197</v>
      </c>
    </row>
    <row r="3" spans="3:10" s="50" customFormat="1" ht="17.45" customHeight="1">
      <c r="C3" s="183" t="s">
        <v>251</v>
      </c>
      <c r="D3" s="183" t="s">
        <v>252</v>
      </c>
      <c r="E3" s="183" t="s">
        <v>253</v>
      </c>
      <c r="F3" s="183" t="s">
        <v>254</v>
      </c>
      <c r="G3" s="183" t="s">
        <v>255</v>
      </c>
      <c r="H3" s="181" t="s">
        <v>256</v>
      </c>
      <c r="I3" s="181" t="s">
        <v>257</v>
      </c>
      <c r="J3" s="65" t="s">
        <v>3</v>
      </c>
    </row>
    <row r="4" spans="3:10" s="66" customFormat="1" ht="17.45" customHeight="1">
      <c r="C4" s="184"/>
      <c r="D4" s="184"/>
      <c r="E4" s="184"/>
      <c r="F4" s="184"/>
      <c r="G4" s="184"/>
      <c r="H4" s="182"/>
      <c r="I4" s="182"/>
      <c r="J4" s="67"/>
    </row>
    <row r="5" spans="3:10" s="50" customFormat="1" ht="30" customHeight="1">
      <c r="C5" s="133" t="s">
        <v>258</v>
      </c>
      <c r="D5" s="134">
        <v>1073600734</v>
      </c>
      <c r="E5" s="134" t="s">
        <v>208</v>
      </c>
      <c r="F5" s="134" t="s">
        <v>208</v>
      </c>
      <c r="G5" s="134" t="s">
        <v>208</v>
      </c>
      <c r="H5" s="134">
        <v>1073600734</v>
      </c>
      <c r="I5" s="134">
        <v>1073600734</v>
      </c>
      <c r="J5" s="68"/>
    </row>
    <row r="6" spans="3:10" s="50" customFormat="1" ht="30" customHeight="1">
      <c r="C6" s="133" t="s">
        <v>259</v>
      </c>
      <c r="D6" s="134">
        <v>528236188</v>
      </c>
      <c r="E6" s="134" t="s">
        <v>208</v>
      </c>
      <c r="F6" s="134" t="s">
        <v>208</v>
      </c>
      <c r="G6" s="134" t="s">
        <v>208</v>
      </c>
      <c r="H6" s="134">
        <v>528236188</v>
      </c>
      <c r="I6" s="134">
        <v>528236188</v>
      </c>
      <c r="J6" s="68"/>
    </row>
    <row r="7" spans="3:10" s="50" customFormat="1" ht="30" customHeight="1">
      <c r="C7" s="133" t="s">
        <v>260</v>
      </c>
      <c r="D7" s="134">
        <v>149357385</v>
      </c>
      <c r="E7" s="134" t="s">
        <v>208</v>
      </c>
      <c r="F7" s="134" t="s">
        <v>208</v>
      </c>
      <c r="G7" s="134" t="s">
        <v>208</v>
      </c>
      <c r="H7" s="134">
        <v>149357385</v>
      </c>
      <c r="I7" s="134">
        <v>149357385</v>
      </c>
      <c r="J7" s="68"/>
    </row>
    <row r="8" spans="3:10" s="50" customFormat="1" ht="30" customHeight="1">
      <c r="C8" s="133" t="s">
        <v>261</v>
      </c>
      <c r="D8" s="134">
        <v>128553</v>
      </c>
      <c r="E8" s="134" t="s">
        <v>208</v>
      </c>
      <c r="F8" s="134" t="s">
        <v>208</v>
      </c>
      <c r="G8" s="134" t="s">
        <v>208</v>
      </c>
      <c r="H8" s="134">
        <v>128553</v>
      </c>
      <c r="I8" s="134">
        <v>128553</v>
      </c>
      <c r="J8" s="68"/>
    </row>
    <row r="9" spans="3:10" s="50" customFormat="1" ht="30" customHeight="1">
      <c r="C9" s="133" t="s">
        <v>262</v>
      </c>
      <c r="D9" s="134">
        <v>454234596</v>
      </c>
      <c r="E9" s="134" t="s">
        <v>208</v>
      </c>
      <c r="F9" s="134" t="s">
        <v>208</v>
      </c>
      <c r="G9" s="134" t="s">
        <v>208</v>
      </c>
      <c r="H9" s="134">
        <v>454234596</v>
      </c>
      <c r="I9" s="134">
        <v>454234596</v>
      </c>
      <c r="J9" s="68"/>
    </row>
    <row r="10" spans="3:10" s="50" customFormat="1" ht="30" customHeight="1">
      <c r="C10" s="133" t="s">
        <v>263</v>
      </c>
      <c r="D10" s="134">
        <v>963441629</v>
      </c>
      <c r="E10" s="134">
        <v>200000000</v>
      </c>
      <c r="F10" s="134" t="s">
        <v>208</v>
      </c>
      <c r="G10" s="134" t="s">
        <v>208</v>
      </c>
      <c r="H10" s="134">
        <v>1163441629</v>
      </c>
      <c r="I10" s="134">
        <v>1163441629</v>
      </c>
      <c r="J10" s="68"/>
    </row>
    <row r="11" spans="3:10" s="50" customFormat="1" ht="30" customHeight="1">
      <c r="C11" s="133" t="s">
        <v>264</v>
      </c>
      <c r="D11" s="134">
        <v>26418674</v>
      </c>
      <c r="E11" s="134" t="s">
        <v>208</v>
      </c>
      <c r="F11" s="134" t="s">
        <v>208</v>
      </c>
      <c r="G11" s="134" t="s">
        <v>208</v>
      </c>
      <c r="H11" s="134">
        <v>26418674</v>
      </c>
      <c r="I11" s="134">
        <v>26418674</v>
      </c>
      <c r="J11" s="68"/>
    </row>
    <row r="12" spans="3:10" s="50" customFormat="1" ht="30" customHeight="1">
      <c r="C12" s="133" t="s">
        <v>265</v>
      </c>
      <c r="D12" s="134">
        <v>58226448</v>
      </c>
      <c r="E12" s="134" t="s">
        <v>208</v>
      </c>
      <c r="F12" s="134" t="s">
        <v>208</v>
      </c>
      <c r="G12" s="134" t="s">
        <v>208</v>
      </c>
      <c r="H12" s="134">
        <v>58226448</v>
      </c>
      <c r="I12" s="134">
        <v>58226448</v>
      </c>
      <c r="J12" s="68"/>
    </row>
    <row r="13" spans="3:10" s="50" customFormat="1" ht="30" customHeight="1">
      <c r="C13" s="133" t="s">
        <v>266</v>
      </c>
      <c r="D13" s="134">
        <v>30072147</v>
      </c>
      <c r="E13" s="134" t="s">
        <v>208</v>
      </c>
      <c r="F13" s="134" t="s">
        <v>208</v>
      </c>
      <c r="G13" s="134" t="s">
        <v>208</v>
      </c>
      <c r="H13" s="134">
        <v>30072147</v>
      </c>
      <c r="I13" s="134">
        <v>30072147</v>
      </c>
      <c r="J13" s="68"/>
    </row>
    <row r="14" spans="3:10" s="50" customFormat="1" ht="30" customHeight="1">
      <c r="C14" s="133" t="s">
        <v>267</v>
      </c>
      <c r="D14" s="134">
        <v>194851</v>
      </c>
      <c r="E14" s="134" t="s">
        <v>208</v>
      </c>
      <c r="F14" s="134" t="s">
        <v>208</v>
      </c>
      <c r="G14" s="134" t="s">
        <v>208</v>
      </c>
      <c r="H14" s="134">
        <v>194851</v>
      </c>
      <c r="I14" s="134">
        <v>194851</v>
      </c>
      <c r="J14" s="68"/>
    </row>
    <row r="15" spans="3:10" s="50" customFormat="1" ht="30" customHeight="1">
      <c r="C15" s="133" t="s">
        <v>268</v>
      </c>
      <c r="D15" s="134">
        <v>21610801</v>
      </c>
      <c r="E15" s="134" t="s">
        <v>208</v>
      </c>
      <c r="F15" s="134" t="s">
        <v>208</v>
      </c>
      <c r="G15" s="134" t="s">
        <v>208</v>
      </c>
      <c r="H15" s="134">
        <v>21610801</v>
      </c>
      <c r="I15" s="134">
        <v>21610801</v>
      </c>
      <c r="J15" s="68"/>
    </row>
    <row r="16" spans="3:10" s="50" customFormat="1" ht="30" customHeight="1">
      <c r="C16" s="133" t="s">
        <v>269</v>
      </c>
      <c r="D16" s="134">
        <v>37985068</v>
      </c>
      <c r="E16" s="134" t="s">
        <v>208</v>
      </c>
      <c r="F16" s="134" t="s">
        <v>208</v>
      </c>
      <c r="G16" s="134" t="s">
        <v>208</v>
      </c>
      <c r="H16" s="134">
        <v>37985068</v>
      </c>
      <c r="I16" s="134">
        <v>37985068</v>
      </c>
      <c r="J16" s="68"/>
    </row>
    <row r="17" spans="3:10" s="50" customFormat="1" ht="30" customHeight="1">
      <c r="C17" s="133" t="s">
        <v>270</v>
      </c>
      <c r="D17" s="134">
        <v>3556060</v>
      </c>
      <c r="E17" s="134" t="s">
        <v>208</v>
      </c>
      <c r="F17" s="134" t="s">
        <v>208</v>
      </c>
      <c r="G17" s="134" t="s">
        <v>208</v>
      </c>
      <c r="H17" s="134">
        <v>3556060</v>
      </c>
      <c r="I17" s="134">
        <v>3556060</v>
      </c>
      <c r="J17" s="68"/>
    </row>
    <row r="18" spans="3:10" s="50" customFormat="1" ht="30" customHeight="1">
      <c r="C18" s="133" t="s">
        <v>271</v>
      </c>
      <c r="D18" s="134">
        <v>7328394</v>
      </c>
      <c r="E18" s="134" t="s">
        <v>208</v>
      </c>
      <c r="F18" s="134" t="s">
        <v>208</v>
      </c>
      <c r="G18" s="134" t="s">
        <v>208</v>
      </c>
      <c r="H18" s="134">
        <v>7328394</v>
      </c>
      <c r="I18" s="134">
        <v>7328394</v>
      </c>
      <c r="J18" s="68"/>
    </row>
    <row r="19" spans="3:10" s="50" customFormat="1" ht="30" customHeight="1">
      <c r="C19" s="133" t="s">
        <v>272</v>
      </c>
      <c r="D19" s="134" t="s">
        <v>208</v>
      </c>
      <c r="E19" s="134" t="s">
        <v>208</v>
      </c>
      <c r="F19" s="134" t="s">
        <v>208</v>
      </c>
      <c r="G19" s="134" t="s">
        <v>208</v>
      </c>
      <c r="H19" s="134" t="s">
        <v>208</v>
      </c>
      <c r="I19" s="134" t="s">
        <v>208</v>
      </c>
      <c r="J19" s="68"/>
    </row>
    <row r="20" spans="3:10" s="50" customFormat="1" ht="30" customHeight="1">
      <c r="C20" s="133" t="s">
        <v>273</v>
      </c>
      <c r="D20" s="134">
        <v>18488980</v>
      </c>
      <c r="E20" s="134" t="s">
        <v>208</v>
      </c>
      <c r="F20" s="134" t="s">
        <v>208</v>
      </c>
      <c r="G20" s="134" t="s">
        <v>208</v>
      </c>
      <c r="H20" s="134">
        <v>18488980</v>
      </c>
      <c r="I20" s="134">
        <v>18488980</v>
      </c>
      <c r="J20" s="68"/>
    </row>
    <row r="21" spans="3:10" s="50" customFormat="1" ht="30" customHeight="1">
      <c r="C21" s="133" t="s">
        <v>274</v>
      </c>
      <c r="D21" s="134">
        <v>235731928</v>
      </c>
      <c r="E21" s="134" t="s">
        <v>208</v>
      </c>
      <c r="F21" s="134" t="s">
        <v>208</v>
      </c>
      <c r="G21" s="134" t="s">
        <v>208</v>
      </c>
      <c r="H21" s="134">
        <v>235731928</v>
      </c>
      <c r="I21" s="134">
        <v>235731928</v>
      </c>
      <c r="J21" s="68"/>
    </row>
    <row r="22" spans="3:10" s="50" customFormat="1" ht="30" customHeight="1">
      <c r="C22" s="133" t="s">
        <v>275</v>
      </c>
      <c r="D22" s="134">
        <v>9519280</v>
      </c>
      <c r="E22" s="134" t="s">
        <v>208</v>
      </c>
      <c r="F22" s="134" t="s">
        <v>208</v>
      </c>
      <c r="G22" s="134" t="s">
        <v>208</v>
      </c>
      <c r="H22" s="134">
        <v>9519280</v>
      </c>
      <c r="I22" s="134">
        <v>9519280</v>
      </c>
      <c r="J22" s="69"/>
    </row>
    <row r="23" spans="3:10" ht="30" customHeight="1">
      <c r="C23" s="135" t="s">
        <v>210</v>
      </c>
      <c r="D23" s="134">
        <v>3618131716</v>
      </c>
      <c r="E23" s="134">
        <v>200000000</v>
      </c>
      <c r="F23" s="134" t="s">
        <v>230</v>
      </c>
      <c r="G23" s="134" t="s">
        <v>230</v>
      </c>
      <c r="H23" s="134">
        <v>3818131716</v>
      </c>
      <c r="I23" s="134">
        <v>3818131716</v>
      </c>
    </row>
    <row r="24" spans="3:10" ht="30" customHeight="1"/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3"/>
  <printOptions horizontalCentered="1"/>
  <pageMargins left="0.19685039370078741" right="0.19685039370078741" top="0.39370078740157483" bottom="0.15748031496062992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K10"/>
  <sheetViews>
    <sheetView view="pageBreakPreview" zoomScaleNormal="100" zoomScaleSheetLayoutView="100" workbookViewId="0">
      <selection activeCell="E6" sqref="E6"/>
    </sheetView>
  </sheetViews>
  <sheetFormatPr defaultRowHeight="13.5"/>
  <cols>
    <col min="1" max="1" width="0.875" style="35" customWidth="1"/>
    <col min="2" max="2" width="32.75" style="35" bestFit="1" customWidth="1"/>
    <col min="3" max="7" width="14.625" style="35" customWidth="1"/>
    <col min="8" max="8" width="0.875" style="35" customWidth="1"/>
    <col min="9" max="9" width="13.125" style="35" customWidth="1"/>
    <col min="10" max="16384" width="9" style="35"/>
  </cols>
  <sheetData>
    <row r="1" spans="2:11" ht="19.5" customHeight="1">
      <c r="B1" s="62" t="s">
        <v>130</v>
      </c>
      <c r="C1" s="63"/>
      <c r="D1" s="63"/>
      <c r="E1" s="63"/>
      <c r="F1" s="63"/>
      <c r="G1" s="63" t="s">
        <v>132</v>
      </c>
      <c r="H1" s="55"/>
      <c r="I1" s="55"/>
      <c r="J1" s="55"/>
      <c r="K1" s="55"/>
    </row>
    <row r="2" spans="2:11" s="50" customFormat="1" ht="21" customHeight="1">
      <c r="B2" s="185" t="s">
        <v>42</v>
      </c>
      <c r="C2" s="187" t="s">
        <v>1</v>
      </c>
      <c r="D2" s="188"/>
      <c r="E2" s="187" t="s">
        <v>2</v>
      </c>
      <c r="F2" s="188"/>
      <c r="G2" s="185" t="s">
        <v>43</v>
      </c>
    </row>
    <row r="3" spans="2:11" s="50" customFormat="1" ht="21.95" customHeight="1">
      <c r="B3" s="186"/>
      <c r="C3" s="64" t="s">
        <v>44</v>
      </c>
      <c r="D3" s="64" t="s">
        <v>45</v>
      </c>
      <c r="E3" s="64" t="s">
        <v>44</v>
      </c>
      <c r="F3" s="64" t="s">
        <v>45</v>
      </c>
      <c r="G3" s="186"/>
    </row>
    <row r="4" spans="2:11" s="50" customFormat="1" ht="20.100000000000001" customHeight="1">
      <c r="B4" s="57" t="s">
        <v>46</v>
      </c>
      <c r="C4" s="52"/>
      <c r="D4" s="52"/>
      <c r="E4" s="52"/>
      <c r="F4" s="52"/>
      <c r="G4" s="52"/>
    </row>
    <row r="5" spans="2:11" s="50" customFormat="1" ht="20.100000000000001" customHeight="1">
      <c r="B5" s="57" t="s">
        <v>140</v>
      </c>
      <c r="C5" s="52">
        <v>26306000</v>
      </c>
      <c r="D5" s="53">
        <v>0</v>
      </c>
      <c r="E5" s="52">
        <v>8756000</v>
      </c>
      <c r="F5" s="53">
        <v>0</v>
      </c>
      <c r="G5" s="52">
        <f>C5+E5</f>
        <v>35062000</v>
      </c>
    </row>
    <row r="6" spans="2:11" s="50" customFormat="1" ht="20.100000000000001" customHeight="1">
      <c r="B6" s="57" t="s">
        <v>139</v>
      </c>
      <c r="C6" s="52">
        <v>296000</v>
      </c>
      <c r="D6" s="53">
        <v>0</v>
      </c>
      <c r="E6" s="52">
        <v>460422</v>
      </c>
      <c r="F6" s="53">
        <v>0</v>
      </c>
      <c r="G6" s="52">
        <f>C6+E6</f>
        <v>756422</v>
      </c>
    </row>
    <row r="7" spans="2:11" s="50" customFormat="1" ht="20.100000000000001" customHeight="1">
      <c r="B7" s="51" t="s">
        <v>3</v>
      </c>
      <c r="C7" s="52">
        <f>SUM(C4:C6)</f>
        <v>26602000</v>
      </c>
      <c r="D7" s="52">
        <f>SUM(D4:D6)</f>
        <v>0</v>
      </c>
      <c r="E7" s="52">
        <f>SUM(E4:E6)</f>
        <v>9216422</v>
      </c>
      <c r="F7" s="52">
        <f>SUM(F4:F6)</f>
        <v>0</v>
      </c>
      <c r="G7" s="52">
        <f>SUM(G4:G6)</f>
        <v>35818422</v>
      </c>
    </row>
    <row r="8" spans="2:11" ht="3.75" customHeight="1">
      <c r="B8" s="58"/>
      <c r="C8" s="59"/>
      <c r="D8" s="59"/>
      <c r="E8" s="59"/>
      <c r="F8" s="59"/>
      <c r="G8" s="59"/>
      <c r="H8" s="36"/>
      <c r="I8" s="36"/>
      <c r="J8" s="36"/>
      <c r="K8" s="60"/>
    </row>
    <row r="9" spans="2:11">
      <c r="C9" s="36"/>
      <c r="D9" s="36"/>
      <c r="E9" s="36"/>
      <c r="F9" s="36"/>
      <c r="G9" s="36"/>
      <c r="H9" s="36"/>
      <c r="I9" s="36"/>
    </row>
    <row r="10" spans="2:11">
      <c r="C10" s="61"/>
      <c r="D10" s="61"/>
      <c r="E10" s="61"/>
      <c r="F10" s="61"/>
      <c r="G10" s="61"/>
      <c r="H10" s="61"/>
      <c r="I10" s="61"/>
    </row>
  </sheetData>
  <mergeCells count="4">
    <mergeCell ref="B2:B3"/>
    <mergeCell ref="C2:D2"/>
    <mergeCell ref="E2:F2"/>
    <mergeCell ref="G2:G3"/>
  </mergeCells>
  <phoneticPr fontId="3"/>
  <printOptions horizontalCentered="1"/>
  <pageMargins left="0.23622047244094491" right="1.9685039370078741" top="0.59055118110236227" bottom="0.74803149606299213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/>
  <dimension ref="C1:I26"/>
  <sheetViews>
    <sheetView view="pageBreakPreview" zoomScaleNormal="80" zoomScaleSheetLayoutView="100" workbookViewId="0">
      <selection activeCell="H11" sqref="H11"/>
    </sheetView>
  </sheetViews>
  <sheetFormatPr defaultRowHeight="13.5"/>
  <cols>
    <col min="1" max="1" width="19.5" style="35" bestFit="1" customWidth="1"/>
    <col min="2" max="2" width="1" style="35" customWidth="1"/>
    <col min="3" max="3" width="21.375" bestFit="1" customWidth="1"/>
    <col min="4" max="4" width="17.25" bestFit="1" customWidth="1"/>
    <col min="5" max="5" width="21.375" bestFit="1" customWidth="1"/>
    <col min="6" max="6" width="3.5" style="35" customWidth="1"/>
    <col min="7" max="7" width="16.75" bestFit="1" customWidth="1"/>
    <col min="8" max="8" width="17.25" bestFit="1" customWidth="1"/>
    <col min="9" max="9" width="21.375" bestFit="1" customWidth="1"/>
    <col min="10" max="10" width="11.375" style="35" customWidth="1"/>
    <col min="11" max="16384" width="9" style="35"/>
  </cols>
  <sheetData>
    <row r="1" spans="3:9" ht="11.25" customHeight="1"/>
    <row r="2" spans="3:9" ht="19.5" customHeight="1">
      <c r="C2" t="s">
        <v>231</v>
      </c>
      <c r="E2" s="157" t="s">
        <v>197</v>
      </c>
      <c r="F2"/>
      <c r="G2" t="s">
        <v>250</v>
      </c>
      <c r="I2" s="157" t="s">
        <v>197</v>
      </c>
    </row>
    <row r="3" spans="3:9" s="50" customFormat="1" ht="30" customHeight="1">
      <c r="C3" s="158" t="s">
        <v>232</v>
      </c>
      <c r="D3" s="158" t="s">
        <v>233</v>
      </c>
      <c r="E3" s="158" t="s">
        <v>234</v>
      </c>
      <c r="F3"/>
      <c r="G3" s="158" t="s">
        <v>232</v>
      </c>
      <c r="H3" s="158" t="s">
        <v>233</v>
      </c>
      <c r="I3" s="158" t="s">
        <v>234</v>
      </c>
    </row>
    <row r="4" spans="3:9" s="50" customFormat="1" ht="16.149999999999999" customHeight="1">
      <c r="C4" s="126" t="s">
        <v>235</v>
      </c>
      <c r="D4" s="126"/>
      <c r="E4" s="126"/>
      <c r="F4"/>
      <c r="G4" s="126" t="s">
        <v>235</v>
      </c>
      <c r="H4" s="126"/>
      <c r="I4" s="126"/>
    </row>
    <row r="5" spans="3:9" s="50" customFormat="1" ht="21" customHeight="1">
      <c r="C5" s="122" t="s">
        <v>236</v>
      </c>
      <c r="D5" s="123"/>
      <c r="E5" s="123"/>
      <c r="F5"/>
      <c r="G5" s="122" t="s">
        <v>236</v>
      </c>
      <c r="H5" s="123"/>
      <c r="I5" s="123"/>
    </row>
    <row r="6" spans="3:9" s="50" customFormat="1" ht="21" customHeight="1">
      <c r="C6" s="127" t="s">
        <v>237</v>
      </c>
      <c r="D6" s="128">
        <v>1314483</v>
      </c>
      <c r="E6" s="128">
        <v>122521</v>
      </c>
      <c r="F6"/>
      <c r="G6" s="127" t="s">
        <v>237</v>
      </c>
      <c r="H6" s="128">
        <v>698158</v>
      </c>
      <c r="I6" s="128">
        <v>65074</v>
      </c>
    </row>
    <row r="7" spans="3:9" s="50" customFormat="1" ht="21" customHeight="1">
      <c r="C7" s="127" t="s">
        <v>238</v>
      </c>
      <c r="D7" s="128">
        <v>11415642</v>
      </c>
      <c r="E7" s="128">
        <v>1458409</v>
      </c>
      <c r="F7"/>
      <c r="G7" s="127" t="s">
        <v>238</v>
      </c>
      <c r="H7" s="128">
        <v>2330000</v>
      </c>
      <c r="I7" s="128">
        <v>297670</v>
      </c>
    </row>
    <row r="8" spans="3:9" s="50" customFormat="1" ht="16.149999999999999" customHeight="1">
      <c r="C8" s="127" t="s">
        <v>239</v>
      </c>
      <c r="D8" s="128">
        <v>818900</v>
      </c>
      <c r="E8" s="128">
        <v>65497</v>
      </c>
      <c r="F8"/>
      <c r="G8" s="127" t="s">
        <v>239</v>
      </c>
      <c r="H8" s="128">
        <v>229400</v>
      </c>
      <c r="I8" s="128">
        <v>18348</v>
      </c>
    </row>
    <row r="9" spans="3:9" s="50" customFormat="1" ht="16.149999999999999" customHeight="1">
      <c r="C9" s="127" t="s">
        <v>240</v>
      </c>
      <c r="D9" s="128">
        <v>10044963</v>
      </c>
      <c r="E9" s="128" t="s">
        <v>208</v>
      </c>
      <c r="F9"/>
      <c r="G9" s="127" t="s">
        <v>240</v>
      </c>
      <c r="H9" s="128">
        <v>66300</v>
      </c>
      <c r="I9" s="128" t="s">
        <v>208</v>
      </c>
    </row>
    <row r="10" spans="3:9" s="50" customFormat="1" ht="21" customHeight="1">
      <c r="C10" s="127" t="s">
        <v>241</v>
      </c>
      <c r="D10" s="128" t="s">
        <v>208</v>
      </c>
      <c r="E10" s="128" t="s">
        <v>208</v>
      </c>
      <c r="F10"/>
      <c r="G10" s="127" t="s">
        <v>241</v>
      </c>
      <c r="H10" s="128">
        <v>57100</v>
      </c>
      <c r="I10" s="128">
        <v>36610</v>
      </c>
    </row>
    <row r="11" spans="3:9" s="50" customFormat="1" ht="21" customHeight="1">
      <c r="C11" s="127" t="s">
        <v>242</v>
      </c>
      <c r="D11" s="128"/>
      <c r="E11" s="128"/>
      <c r="F11"/>
      <c r="G11" s="127" t="s">
        <v>242</v>
      </c>
      <c r="H11" s="128"/>
      <c r="I11" s="128"/>
    </row>
    <row r="12" spans="3:9" s="50" customFormat="1" ht="21" customHeight="1">
      <c r="C12" s="127" t="s">
        <v>243</v>
      </c>
      <c r="D12" s="128">
        <v>8849059</v>
      </c>
      <c r="E12" s="128" t="s">
        <v>208</v>
      </c>
      <c r="F12"/>
      <c r="G12" s="127" t="s">
        <v>243</v>
      </c>
      <c r="H12" s="128">
        <v>1650800</v>
      </c>
      <c r="I12" s="128" t="s">
        <v>208</v>
      </c>
    </row>
    <row r="13" spans="3:9" s="50" customFormat="1" ht="21" customHeight="1">
      <c r="C13" s="127" t="s">
        <v>244</v>
      </c>
      <c r="D13" s="128">
        <v>11440</v>
      </c>
      <c r="E13" s="128" t="s">
        <v>208</v>
      </c>
      <c r="F13"/>
      <c r="G13" s="127" t="s">
        <v>244</v>
      </c>
      <c r="H13" s="128">
        <v>6000</v>
      </c>
      <c r="I13" s="128" t="s">
        <v>208</v>
      </c>
    </row>
    <row r="14" spans="3:9" s="50" customFormat="1" ht="21" customHeight="1">
      <c r="C14" s="127" t="s">
        <v>245</v>
      </c>
      <c r="D14" s="128">
        <v>180000</v>
      </c>
      <c r="E14" s="128" t="s">
        <v>208</v>
      </c>
      <c r="F14"/>
      <c r="G14" s="127" t="s">
        <v>245</v>
      </c>
      <c r="H14" s="128" t="s">
        <v>208</v>
      </c>
      <c r="I14" s="128" t="s">
        <v>208</v>
      </c>
    </row>
    <row r="15" spans="3:9" s="50" customFormat="1" ht="21" customHeight="1">
      <c r="C15" s="127" t="s">
        <v>246</v>
      </c>
      <c r="D15" s="128">
        <v>6722760</v>
      </c>
      <c r="E15" s="128" t="s">
        <v>208</v>
      </c>
      <c r="F15"/>
      <c r="G15" s="127" t="s">
        <v>246</v>
      </c>
      <c r="H15" s="128">
        <v>523183</v>
      </c>
      <c r="I15" s="128" t="s">
        <v>208</v>
      </c>
    </row>
    <row r="16" spans="3:9" s="50" customFormat="1" ht="21" customHeight="1">
      <c r="C16" s="127" t="s">
        <v>247</v>
      </c>
      <c r="D16" s="128">
        <v>93146213</v>
      </c>
      <c r="E16" s="128" t="s">
        <v>208</v>
      </c>
      <c r="F16"/>
      <c r="G16" s="127" t="s">
        <v>247</v>
      </c>
      <c r="H16" s="128" t="s">
        <v>208</v>
      </c>
      <c r="I16" s="128" t="s">
        <v>208</v>
      </c>
    </row>
    <row r="17" spans="3:9" s="50" customFormat="1" ht="21" customHeight="1">
      <c r="C17" s="127" t="s">
        <v>248</v>
      </c>
      <c r="D17" s="128">
        <v>15932648</v>
      </c>
      <c r="E17" s="128" t="s">
        <v>208</v>
      </c>
      <c r="F17"/>
      <c r="G17" s="127" t="s">
        <v>248</v>
      </c>
      <c r="H17" s="128" t="s">
        <v>208</v>
      </c>
      <c r="I17" s="128" t="s">
        <v>208</v>
      </c>
    </row>
    <row r="18" spans="3:9" s="50" customFormat="1" ht="21" customHeight="1" thickBot="1">
      <c r="C18" s="129" t="s">
        <v>249</v>
      </c>
      <c r="D18" s="130">
        <v>148436108</v>
      </c>
      <c r="E18" s="130">
        <v>1646427</v>
      </c>
      <c r="F18"/>
      <c r="G18" s="129" t="s">
        <v>249</v>
      </c>
      <c r="H18" s="130">
        <v>5560941</v>
      </c>
      <c r="I18" s="130">
        <v>417702</v>
      </c>
    </row>
    <row r="19" spans="3:9" s="50" customFormat="1" ht="21" customHeight="1" thickTop="1">
      <c r="C19" s="126" t="s">
        <v>210</v>
      </c>
      <c r="D19" s="131">
        <v>148436108</v>
      </c>
      <c r="E19" s="131">
        <v>1646427</v>
      </c>
      <c r="F19"/>
      <c r="G19" s="126" t="s">
        <v>210</v>
      </c>
      <c r="H19" s="131">
        <v>5560941</v>
      </c>
      <c r="I19" s="131">
        <v>417702</v>
      </c>
    </row>
    <row r="20" spans="3:9" s="50" customFormat="1" ht="21" customHeight="1">
      <c r="C20"/>
      <c r="D20"/>
      <c r="E20"/>
      <c r="F20" s="56"/>
      <c r="G20"/>
      <c r="H20"/>
      <c r="I20"/>
    </row>
    <row r="21" spans="3:9" s="50" customFormat="1" ht="21" customHeight="1">
      <c r="C21"/>
      <c r="D21"/>
      <c r="E21"/>
      <c r="F21" s="56"/>
      <c r="G21"/>
      <c r="H21"/>
      <c r="I21"/>
    </row>
    <row r="22" spans="3:9" s="50" customFormat="1" ht="21" customHeight="1">
      <c r="C22"/>
      <c r="D22"/>
      <c r="E22"/>
      <c r="F22" s="56"/>
      <c r="G22"/>
      <c r="H22"/>
      <c r="I22"/>
    </row>
    <row r="23" spans="3:9" s="50" customFormat="1" ht="21" customHeight="1">
      <c r="C23"/>
      <c r="D23"/>
      <c r="E23"/>
      <c r="F23" s="56"/>
      <c r="G23"/>
      <c r="H23"/>
      <c r="I23"/>
    </row>
    <row r="24" spans="3:9" ht="6.75" customHeight="1">
      <c r="F24" s="36"/>
    </row>
    <row r="25" spans="3:9" ht="18.75" customHeight="1">
      <c r="F25" s="36"/>
    </row>
    <row r="26" spans="3:9">
      <c r="F26" s="61"/>
    </row>
  </sheetData>
  <phoneticPr fontId="3"/>
  <pageMargins left="0.59055118110236227" right="0.11811023622047245" top="0.47244094488188981" bottom="0.59055118110236227" header="0.31496062992125984" footer="0.31496062992125984"/>
  <rowBreaks count="1" manualBreakCount="1">
    <brk id="23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32"/>
  <sheetViews>
    <sheetView view="pageBreakPreview" zoomScale="120" zoomScaleNormal="100" zoomScaleSheetLayoutView="120" workbookViewId="0">
      <selection activeCell="B1" sqref="B1:L1048576"/>
    </sheetView>
  </sheetViews>
  <sheetFormatPr defaultRowHeight="13.5"/>
  <cols>
    <col min="1" max="1" width="4.375" customWidth="1"/>
    <col min="2" max="2" width="12" customWidth="1"/>
    <col min="3" max="12" width="11" customWidth="1"/>
    <col min="13" max="13" width="0.625" customWidth="1"/>
    <col min="14" max="14" width="5.375" customWidth="1"/>
  </cols>
  <sheetData>
    <row r="1" spans="2:12" ht="16.5" customHeight="1"/>
    <row r="2" spans="2:12">
      <c r="B2" s="102" t="s">
        <v>47</v>
      </c>
    </row>
    <row r="3" spans="2:12">
      <c r="B3" s="102" t="s">
        <v>48</v>
      </c>
      <c r="C3" s="103"/>
      <c r="D3" s="104"/>
      <c r="E3" s="104"/>
      <c r="F3" s="104"/>
      <c r="G3" s="104"/>
      <c r="H3" s="104"/>
      <c r="I3" s="104"/>
      <c r="J3" s="104"/>
      <c r="K3" s="104"/>
      <c r="L3" s="105" t="s">
        <v>132</v>
      </c>
    </row>
    <row r="4" spans="2:12" ht="15.95" customHeight="1">
      <c r="B4" s="191" t="s">
        <v>41</v>
      </c>
      <c r="C4" s="189" t="s">
        <v>49</v>
      </c>
      <c r="D4" s="106"/>
      <c r="E4" s="194" t="s">
        <v>50</v>
      </c>
      <c r="F4" s="191" t="s">
        <v>51</v>
      </c>
      <c r="G4" s="191" t="s">
        <v>52</v>
      </c>
      <c r="H4" s="191" t="s">
        <v>53</v>
      </c>
      <c r="I4" s="189" t="s">
        <v>54</v>
      </c>
      <c r="J4" s="107"/>
      <c r="K4" s="108"/>
      <c r="L4" s="191" t="s">
        <v>55</v>
      </c>
    </row>
    <row r="5" spans="2:12" ht="15.95" customHeight="1">
      <c r="B5" s="193"/>
      <c r="C5" s="192"/>
      <c r="D5" s="141" t="s">
        <v>56</v>
      </c>
      <c r="E5" s="195"/>
      <c r="F5" s="192"/>
      <c r="G5" s="192"/>
      <c r="H5" s="192"/>
      <c r="I5" s="190"/>
      <c r="J5" s="109" t="s">
        <v>57</v>
      </c>
      <c r="K5" s="109" t="s">
        <v>58</v>
      </c>
      <c r="L5" s="192"/>
    </row>
    <row r="6" spans="2:12" ht="24.95" customHeight="1">
      <c r="B6" s="110" t="s">
        <v>59</v>
      </c>
      <c r="C6" s="142"/>
      <c r="D6" s="143"/>
      <c r="E6" s="144"/>
      <c r="F6" s="145"/>
      <c r="G6" s="145"/>
      <c r="H6" s="145"/>
      <c r="I6" s="145"/>
      <c r="J6" s="145"/>
      <c r="K6" s="145"/>
      <c r="L6" s="145"/>
    </row>
    <row r="7" spans="2:12" ht="24.95" customHeight="1">
      <c r="B7" s="110" t="s">
        <v>60</v>
      </c>
      <c r="C7" s="142">
        <f>SUM(E7:I7,L7)</f>
        <v>122401723</v>
      </c>
      <c r="D7" s="143">
        <f>'[1]別紙）地方債明細算出シート_N年度'!E342</f>
        <v>8902422</v>
      </c>
      <c r="E7" s="144">
        <f>'[1]別紙）地方債明細算出シート_N年度'!E264</f>
        <v>118722287</v>
      </c>
      <c r="F7" s="145">
        <f>'[1]別紙）地方債明細算出シート_N年度'!E265</f>
        <v>0</v>
      </c>
      <c r="G7" s="145">
        <f>'[1]別紙）地方債明細算出シート_N年度'!E266</f>
        <v>0</v>
      </c>
      <c r="H7" s="145">
        <f>'[1]別紙）地方債明細算出シート_N年度'!E267</f>
        <v>3679436</v>
      </c>
      <c r="I7" s="145">
        <f>SUM(J7:K7)</f>
        <v>0</v>
      </c>
      <c r="J7" s="145">
        <f>'[1]別紙）地方債明細算出シート_N年度'!E268</f>
        <v>0</v>
      </c>
      <c r="K7" s="145">
        <f>'[1]別紙）地方債明細算出シート_N年度'!E269</f>
        <v>0</v>
      </c>
      <c r="L7" s="145">
        <f>'[1]別紙）地方債明細算出シート_N年度'!E270</f>
        <v>0</v>
      </c>
    </row>
    <row r="8" spans="2:12" ht="25.5" customHeight="1">
      <c r="B8" s="110" t="s">
        <v>61</v>
      </c>
      <c r="C8" s="142">
        <f t="shared" ref="C8:C12" si="0">SUM(E8:I8,L8)</f>
        <v>131446809</v>
      </c>
      <c r="D8" s="143">
        <f>'[1]別紙）地方債明細算出シート_N年度'!E344</f>
        <v>14009092</v>
      </c>
      <c r="E8" s="144">
        <f>'[1]別紙）地方債明細算出シート_N年度'!E278</f>
        <v>127096210</v>
      </c>
      <c r="F8" s="145">
        <f>'[1]別紙）地方債明細算出シート_N年度'!E279</f>
        <v>3038115</v>
      </c>
      <c r="G8" s="145">
        <f>'[1]別紙）地方債明細算出シート_N年度'!E280</f>
        <v>0</v>
      </c>
      <c r="H8" s="145">
        <f>'[1]別紙）地方債明細算出シート_N年度'!E281</f>
        <v>0</v>
      </c>
      <c r="I8" s="145">
        <f t="shared" ref="I8:I17" si="1">SUM(J8:K8)</f>
        <v>0</v>
      </c>
      <c r="J8" s="145">
        <f>'[1]別紙）地方債明細算出シート_N年度'!E282</f>
        <v>0</v>
      </c>
      <c r="K8" s="145">
        <f>'[1]別紙）地方債明細算出シート_N年度'!E283</f>
        <v>0</v>
      </c>
      <c r="L8" s="145">
        <f>'[1]別紙）地方債明細算出シート_N年度'!E284</f>
        <v>1312484</v>
      </c>
    </row>
    <row r="9" spans="2:12" ht="25.5" customHeight="1">
      <c r="B9" s="110" t="s">
        <v>62</v>
      </c>
      <c r="C9" s="142">
        <f t="shared" si="0"/>
        <v>282187224</v>
      </c>
      <c r="D9" s="143">
        <f>'[1]別紙）地方債明細算出シート_N年度'!E345</f>
        <v>34832352</v>
      </c>
      <c r="E9" s="144">
        <f>'[1]別紙）地方債明細算出シート_N年度'!E285</f>
        <v>282187224</v>
      </c>
      <c r="F9" s="145">
        <f>'[1]別紙）地方債明細算出シート_N年度'!E286</f>
        <v>0</v>
      </c>
      <c r="G9" s="145">
        <f>'[1]別紙）地方債明細算出シート_N年度'!E287</f>
        <v>0</v>
      </c>
      <c r="H9" s="145">
        <f>'[1]別紙）地方債明細算出シート_N年度'!E288</f>
        <v>0</v>
      </c>
      <c r="I9" s="145">
        <f t="shared" si="1"/>
        <v>0</v>
      </c>
      <c r="J9" s="145">
        <f>'[1]別紙）地方債明細算出シート_N年度'!E289</f>
        <v>0</v>
      </c>
      <c r="K9" s="145">
        <f>'[1]別紙）地方債明細算出シート_N年度'!E290</f>
        <v>0</v>
      </c>
      <c r="L9" s="145">
        <f>'[1]別紙）地方債明細算出シート_N年度'!E291</f>
        <v>0</v>
      </c>
    </row>
    <row r="10" spans="2:12" ht="24.95" customHeight="1">
      <c r="B10" s="110" t="s">
        <v>63</v>
      </c>
      <c r="C10" s="142">
        <f t="shared" si="0"/>
        <v>76410948</v>
      </c>
      <c r="D10" s="143">
        <f>'[1]別紙）地方債明細算出シート_N年度'!E346</f>
        <v>19984510</v>
      </c>
      <c r="E10" s="144">
        <f>'[1]別紙）地方債明細算出シート_N年度'!E292</f>
        <v>61517110</v>
      </c>
      <c r="F10" s="145">
        <f>'[1]別紙）地方債明細算出シート_N年度'!E293</f>
        <v>0</v>
      </c>
      <c r="G10" s="145">
        <f>'[1]別紙）地方債明細算出シート_N年度'!E294</f>
        <v>0</v>
      </c>
      <c r="H10" s="145">
        <f>'[1]別紙）地方債明細算出シート_N年度'!E295</f>
        <v>1100000</v>
      </c>
      <c r="I10" s="145">
        <f t="shared" si="1"/>
        <v>0</v>
      </c>
      <c r="J10" s="145">
        <f>'[1]別紙）地方債明細算出シート_N年度'!E296</f>
        <v>0</v>
      </c>
      <c r="K10" s="145">
        <f>'[1]別紙）地方債明細算出シート_N年度'!E297</f>
        <v>0</v>
      </c>
      <c r="L10" s="145">
        <f>'[1]別紙）地方債明細算出シート_N年度'!E298</f>
        <v>13793838</v>
      </c>
    </row>
    <row r="11" spans="2:12" ht="24.95" customHeight="1">
      <c r="B11" s="110" t="s">
        <v>64</v>
      </c>
      <c r="C11" s="142">
        <f t="shared" si="0"/>
        <v>2684000427</v>
      </c>
      <c r="D11" s="143">
        <f>'[1]別紙）地方債明細算出シート_N年度'!E347</f>
        <v>337265975</v>
      </c>
      <c r="E11" s="144">
        <f>'[1]別紙）地方債明細算出シート_N年度'!E299</f>
        <v>8785236</v>
      </c>
      <c r="F11" s="145">
        <f>'[1]別紙）地方債明細算出シート_N年度'!E300</f>
        <v>341638855</v>
      </c>
      <c r="G11" s="145">
        <f>'[1]別紙）地方債明細算出シート_N年度'!E301</f>
        <v>1870733000</v>
      </c>
      <c r="H11" s="145">
        <f>'[1]別紙）地方債明細算出シート_N年度'!E302</f>
        <v>183290000</v>
      </c>
      <c r="I11" s="145">
        <f t="shared" si="1"/>
        <v>0</v>
      </c>
      <c r="J11" s="145">
        <f>'[1]別紙）地方債明細算出シート_N年度'!E303</f>
        <v>0</v>
      </c>
      <c r="K11" s="145">
        <f>'[1]別紙）地方債明細算出シート_N年度'!E304</f>
        <v>0</v>
      </c>
      <c r="L11" s="145">
        <f>'[1]別紙）地方債明細算出シート_N年度'!E305</f>
        <v>279553336</v>
      </c>
    </row>
    <row r="12" spans="2:12" ht="24.95" customHeight="1">
      <c r="B12" s="110" t="s">
        <v>65</v>
      </c>
      <c r="C12" s="142">
        <f t="shared" si="0"/>
        <v>4257491085</v>
      </c>
      <c r="D12" s="143">
        <f>'[1]別紙）地方債明細算出シート_N年度'!E348</f>
        <v>517293165</v>
      </c>
      <c r="E12" s="144">
        <f>'[1]別紙）地方債明細算出シート_N年度'!E306</f>
        <v>3947254859</v>
      </c>
      <c r="F12" s="145">
        <f>'[1]別紙）地方債明細算出シート_N年度'!E307</f>
        <v>183528456</v>
      </c>
      <c r="G12" s="145">
        <f>'[1]別紙）地方債明細算出シート_N年度'!E308</f>
        <v>42060000</v>
      </c>
      <c r="H12" s="145">
        <f>'[1]別紙）地方債明細算出シート_N年度'!E309</f>
        <v>82033328</v>
      </c>
      <c r="I12" s="145">
        <f t="shared" si="1"/>
        <v>0</v>
      </c>
      <c r="J12" s="145">
        <f>'[1]別紙）地方債明細算出シート_N年度'!E310</f>
        <v>0</v>
      </c>
      <c r="K12" s="145">
        <f>'[1]別紙）地方債明細算出シート_N年度'!E311</f>
        <v>0</v>
      </c>
      <c r="L12" s="145">
        <f>'[1]別紙）地方債明細算出シート_N年度'!E312</f>
        <v>2614442</v>
      </c>
    </row>
    <row r="13" spans="2:12" ht="24.95" customHeight="1">
      <c r="B13" s="110" t="s">
        <v>66</v>
      </c>
      <c r="C13" s="142"/>
      <c r="D13" s="143"/>
      <c r="E13" s="144"/>
      <c r="F13" s="145"/>
      <c r="G13" s="145"/>
      <c r="H13" s="145"/>
      <c r="I13" s="145">
        <f t="shared" si="1"/>
        <v>0</v>
      </c>
      <c r="J13" s="145"/>
      <c r="K13" s="145"/>
      <c r="L13" s="145"/>
    </row>
    <row r="14" spans="2:12" ht="24.95" customHeight="1">
      <c r="B14" s="110" t="s">
        <v>67</v>
      </c>
      <c r="C14" s="142">
        <f>SUM(E14:I14,L14)</f>
        <v>2070769482</v>
      </c>
      <c r="D14" s="143">
        <f>'[1]別紙）地方債明細算出シート_N年度'!E349</f>
        <v>178639212</v>
      </c>
      <c r="E14" s="144">
        <f>'[1]別紙）地方債明細算出シート_N年度'!E313</f>
        <v>920538416</v>
      </c>
      <c r="F14" s="145">
        <f>'[1]別紙）地方債明細算出シート_N年度'!E314</f>
        <v>0</v>
      </c>
      <c r="G14" s="145">
        <f>'[1]別紙）地方債明細算出シート_N年度'!E315</f>
        <v>734384000</v>
      </c>
      <c r="H14" s="145">
        <f>'[1]別紙）地方債明細算出シート_N年度'!E316</f>
        <v>415847066</v>
      </c>
      <c r="I14" s="145">
        <f t="shared" si="1"/>
        <v>0</v>
      </c>
      <c r="J14" s="145">
        <f>'[1]別紙）地方債明細算出シート_N年度'!E317</f>
        <v>0</v>
      </c>
      <c r="K14" s="145">
        <f>'[1]別紙）地方債明細算出シート_N年度'!E318</f>
        <v>0</v>
      </c>
      <c r="L14" s="145">
        <f>'[1]別紙）地方債明細算出シート_N年度'!E319</f>
        <v>0</v>
      </c>
    </row>
    <row r="15" spans="2:12" ht="24.95" customHeight="1">
      <c r="B15" s="110" t="s">
        <v>68</v>
      </c>
      <c r="C15" s="142">
        <f>SUM(E15:I15,L15)</f>
        <v>7316495</v>
      </c>
      <c r="D15" s="143">
        <f>'[1]別紙）地方債明細算出シート_N年度'!E350</f>
        <v>1677395</v>
      </c>
      <c r="E15" s="144">
        <f>'[1]別紙）地方債明細算出シート_N年度'!E320</f>
        <v>315362</v>
      </c>
      <c r="F15" s="145">
        <f>'[1]別紙）地方債明細算出シート_N年度'!E321</f>
        <v>0</v>
      </c>
      <c r="G15" s="145">
        <f>'[1]別紙）地方債明細算出シート_N年度'!E322</f>
        <v>0</v>
      </c>
      <c r="H15" s="145">
        <f>'[1]別紙）地方債明細算出シート_N年度'!E323</f>
        <v>5959826</v>
      </c>
      <c r="I15" s="145">
        <f t="shared" si="1"/>
        <v>0</v>
      </c>
      <c r="J15" s="145">
        <f>'[1]別紙）地方債明細算出シート_N年度'!E324</f>
        <v>0</v>
      </c>
      <c r="K15" s="145">
        <f>'[1]別紙）地方債明細算出シート_N年度'!E325</f>
        <v>0</v>
      </c>
      <c r="L15" s="145">
        <f>'[1]別紙）地方債明細算出シート_N年度'!E326</f>
        <v>1041307</v>
      </c>
    </row>
    <row r="16" spans="2:12" ht="24.95" customHeight="1">
      <c r="B16" s="110" t="s">
        <v>69</v>
      </c>
      <c r="C16" s="142">
        <f>SUM(E16:I16,L16)</f>
        <v>0</v>
      </c>
      <c r="D16" s="143">
        <f>'[1]別紙）地方債明細算出シート_N年度'!E351</f>
        <v>0</v>
      </c>
      <c r="E16" s="144">
        <f>'[1]別紙）地方債明細算出シート_N年度'!E327</f>
        <v>0</v>
      </c>
      <c r="F16" s="145">
        <f>'[1]別紙）地方債明細算出シート_N年度'!E328</f>
        <v>0</v>
      </c>
      <c r="G16" s="145">
        <f>'[1]別紙）地方債明細算出シート_N年度'!E329</f>
        <v>0</v>
      </c>
      <c r="H16" s="145">
        <f>'[1]別紙）地方債明細算出シート_N年度'!E330</f>
        <v>0</v>
      </c>
      <c r="I16" s="145">
        <f t="shared" si="1"/>
        <v>0</v>
      </c>
      <c r="J16" s="145">
        <f>'[1]別紙）地方債明細算出シート_N年度'!E331</f>
        <v>0</v>
      </c>
      <c r="K16" s="145">
        <f>'[1]別紙）地方債明細算出シート_N年度'!E332</f>
        <v>0</v>
      </c>
      <c r="L16" s="145">
        <f>'[1]別紙）地方債明細算出シート_N年度'!E333</f>
        <v>0</v>
      </c>
    </row>
    <row r="17" spans="2:12" ht="24.95" customHeight="1">
      <c r="B17" s="110" t="s">
        <v>70</v>
      </c>
      <c r="C17" s="142">
        <f>SUM(E17:I17,L17)</f>
        <v>0</v>
      </c>
      <c r="D17" s="143">
        <f>'[1]別紙）地方債明細算出シート_N年度'!E352</f>
        <v>0</v>
      </c>
      <c r="E17" s="144">
        <f>'[1]別紙）地方債明細算出シート_N年度'!E334</f>
        <v>0</v>
      </c>
      <c r="F17" s="145">
        <f>'[1]別紙）地方債明細算出シート_N年度'!E335</f>
        <v>0</v>
      </c>
      <c r="G17" s="145">
        <f>'[1]別紙）地方債明細算出シート_N年度'!E336</f>
        <v>0</v>
      </c>
      <c r="H17" s="145">
        <f>'[1]別紙）地方債明細算出シート_N年度'!E337</f>
        <v>0</v>
      </c>
      <c r="I17" s="145">
        <f t="shared" si="1"/>
        <v>0</v>
      </c>
      <c r="J17" s="145">
        <f>'[1]別紙）地方債明細算出シート_N年度'!E338</f>
        <v>0</v>
      </c>
      <c r="K17" s="145">
        <f>'[1]別紙）地方債明細算出シート_N年度'!E339</f>
        <v>0</v>
      </c>
      <c r="L17" s="145">
        <f>'[1]別紙）地方債明細算出シート_N年度'!E340</f>
        <v>0</v>
      </c>
    </row>
    <row r="18" spans="2:12" ht="24.95" customHeight="1">
      <c r="B18" s="111" t="s">
        <v>40</v>
      </c>
      <c r="C18" s="146">
        <f t="shared" ref="C18:L18" si="2">SUM(C6:C17)</f>
        <v>9632024193</v>
      </c>
      <c r="D18" s="143">
        <f t="shared" si="2"/>
        <v>1112604123</v>
      </c>
      <c r="E18" s="144">
        <f t="shared" si="2"/>
        <v>5466416704</v>
      </c>
      <c r="F18" s="145">
        <f t="shared" si="2"/>
        <v>528205426</v>
      </c>
      <c r="G18" s="145">
        <f t="shared" si="2"/>
        <v>2647177000</v>
      </c>
      <c r="H18" s="145">
        <f t="shared" si="2"/>
        <v>691909656</v>
      </c>
      <c r="I18" s="145">
        <f t="shared" si="2"/>
        <v>0</v>
      </c>
      <c r="J18" s="145">
        <f t="shared" si="2"/>
        <v>0</v>
      </c>
      <c r="K18" s="145">
        <f t="shared" si="2"/>
        <v>0</v>
      </c>
      <c r="L18" s="145">
        <f t="shared" si="2"/>
        <v>298315407</v>
      </c>
    </row>
    <row r="19" spans="2:12" ht="24.95" customHeight="1">
      <c r="B19" s="112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12" ht="24.95" customHeight="1">
      <c r="B20" s="112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12" ht="3.75" customHeight="1"/>
    <row r="22" spans="2:12" ht="12" customHeight="1"/>
    <row r="32" spans="2:12" ht="24.75" customHeight="1"/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3"/>
  <printOptions horizontalCentered="1"/>
  <pageMargins left="0.11811023622047245" right="0.11811023622047245" top="0.35433070866141736" bottom="0.15748031496062992" header="0.31496062992125984" footer="0.3149606299212598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N21"/>
  <sheetViews>
    <sheetView view="pageBreakPreview" zoomScale="90" zoomScaleNormal="80" zoomScaleSheetLayoutView="90" workbookViewId="0">
      <selection activeCell="F38" sqref="F38"/>
    </sheetView>
  </sheetViews>
  <sheetFormatPr defaultRowHeight="13.5"/>
  <cols>
    <col min="1" max="1" width="13.875" bestFit="1" customWidth="1"/>
    <col min="2" max="2" width="5.875" style="11" customWidth="1"/>
    <col min="3" max="3" width="20.625" style="11" customWidth="1"/>
    <col min="4" max="12" width="17.125" style="11" customWidth="1"/>
    <col min="13" max="13" width="0.875" style="11" customWidth="1"/>
    <col min="14" max="14" width="13.625" style="11" customWidth="1"/>
  </cols>
  <sheetData>
    <row r="1" spans="3:13" s="11" customFormat="1"/>
    <row r="2" spans="3:13" s="11" customFormat="1" ht="19.5" customHeight="1">
      <c r="C2" s="12" t="s">
        <v>71</v>
      </c>
      <c r="D2" s="13"/>
      <c r="E2" s="13"/>
      <c r="F2" s="13"/>
      <c r="G2" s="13"/>
      <c r="H2" s="13"/>
      <c r="I2" s="13"/>
      <c r="J2" s="13"/>
      <c r="K2" s="14" t="s">
        <v>131</v>
      </c>
      <c r="L2" s="13"/>
      <c r="M2" s="13"/>
    </row>
    <row r="3" spans="3:13" s="11" customFormat="1" ht="27" customHeight="1">
      <c r="C3" s="198" t="s">
        <v>49</v>
      </c>
      <c r="D3" s="200" t="s">
        <v>72</v>
      </c>
      <c r="E3" s="202" t="s">
        <v>73</v>
      </c>
      <c r="F3" s="202" t="s">
        <v>74</v>
      </c>
      <c r="G3" s="202" t="s">
        <v>75</v>
      </c>
      <c r="H3" s="202" t="s">
        <v>76</v>
      </c>
      <c r="I3" s="202" t="s">
        <v>77</v>
      </c>
      <c r="J3" s="202" t="s">
        <v>78</v>
      </c>
      <c r="K3" s="202" t="s">
        <v>79</v>
      </c>
      <c r="L3" s="196"/>
    </row>
    <row r="4" spans="3:13" s="11" customFormat="1" ht="18" customHeight="1">
      <c r="C4" s="199"/>
      <c r="D4" s="201"/>
      <c r="E4" s="203"/>
      <c r="F4" s="203"/>
      <c r="G4" s="203"/>
      <c r="H4" s="203"/>
      <c r="I4" s="203"/>
      <c r="J4" s="203"/>
      <c r="K4" s="203"/>
      <c r="L4" s="197"/>
    </row>
    <row r="5" spans="3:13" s="11" customFormat="1" ht="30" customHeight="1">
      <c r="C5" s="54">
        <f>'[1]別紙）地方債明細算出シート_N年度'!F259</f>
        <v>9632024193</v>
      </c>
      <c r="D5" s="147">
        <f>'[1]別紙）地方債明細算出シート_N年度'!J264</f>
        <v>9333873972</v>
      </c>
      <c r="E5" s="148">
        <f>'[1]別紙）地方債明細算出シート_N年度'!J265</f>
        <v>268126051</v>
      </c>
      <c r="F5" s="148">
        <f>'[1]別紙）地方債明細算出シート_N年度'!J266</f>
        <v>0</v>
      </c>
      <c r="G5" s="148">
        <f>'[1]別紙）地方債明細算出シート_N年度'!J267</f>
        <v>4722134</v>
      </c>
      <c r="H5" s="148">
        <f>'[1]別紙）地方債明細算出シート_N年度'!J268</f>
        <v>20048918</v>
      </c>
      <c r="I5" s="148">
        <f>'[1]別紙）地方債明細算出シート_N年度'!J269</f>
        <v>0</v>
      </c>
      <c r="J5" s="148">
        <f>'[1]別紙）地方債明細算出シート_N年度'!J270</f>
        <v>5253118</v>
      </c>
      <c r="K5" s="149">
        <f>IFERROR('[1]別紙）地方債明細算出シート_N年度'!AD259/'[1]別紙）地方債明細算出シート_N年度'!F259,"")</f>
        <v>4.7729439192346112E-3</v>
      </c>
      <c r="L5" s="150"/>
    </row>
    <row r="6" spans="3:13" s="11" customFormat="1"/>
    <row r="7" spans="3:13" s="11" customFormat="1"/>
    <row r="8" spans="3:13" s="11" customFormat="1"/>
    <row r="9" spans="3:13" s="11" customFormat="1"/>
    <row r="10" spans="3:13" s="11" customFormat="1" ht="19.5" customHeight="1">
      <c r="C10" s="12" t="s">
        <v>80</v>
      </c>
      <c r="D10" s="13"/>
      <c r="E10" s="13"/>
      <c r="F10" s="13"/>
      <c r="G10" s="13"/>
      <c r="H10" s="13"/>
      <c r="I10" s="13"/>
      <c r="J10" s="13"/>
      <c r="K10" s="13"/>
      <c r="L10" s="14" t="s">
        <v>286</v>
      </c>
    </row>
    <row r="11" spans="3:13" s="11" customFormat="1" ht="13.5" customHeight="1">
      <c r="C11" s="198" t="s">
        <v>49</v>
      </c>
      <c r="D11" s="200" t="s">
        <v>81</v>
      </c>
      <c r="E11" s="202" t="s">
        <v>82</v>
      </c>
      <c r="F11" s="202" t="s">
        <v>83</v>
      </c>
      <c r="G11" s="202" t="s">
        <v>84</v>
      </c>
      <c r="H11" s="202" t="s">
        <v>85</v>
      </c>
      <c r="I11" s="202" t="s">
        <v>86</v>
      </c>
      <c r="J11" s="202" t="s">
        <v>87</v>
      </c>
      <c r="K11" s="202" t="s">
        <v>88</v>
      </c>
      <c r="L11" s="202" t="s">
        <v>89</v>
      </c>
    </row>
    <row r="12" spans="3:13" s="11" customFormat="1">
      <c r="C12" s="199"/>
      <c r="D12" s="201"/>
      <c r="E12" s="203"/>
      <c r="F12" s="203"/>
      <c r="G12" s="203"/>
      <c r="H12" s="203"/>
      <c r="I12" s="203"/>
      <c r="J12" s="203"/>
      <c r="K12" s="203"/>
      <c r="L12" s="203"/>
    </row>
    <row r="13" spans="3:13" s="11" customFormat="1" ht="34.15" customHeight="1">
      <c r="C13" s="54">
        <f>'[1]別紙）地方債明細算出シート_N年度'!F259</f>
        <v>9632024193</v>
      </c>
      <c r="D13" s="147">
        <f>'[1]別紙）地方債明細算出シート_N年度'!G259</f>
        <v>1112604123</v>
      </c>
      <c r="E13" s="148">
        <f>'[1]別紙）地方債明細算出シート_N年度'!H259</f>
        <v>1115959393</v>
      </c>
      <c r="F13" s="148">
        <f>'[1]別紙）地方債明細算出シート_N年度'!I259</f>
        <v>1140649683</v>
      </c>
      <c r="G13" s="148">
        <f>'[1]別紙）地方債明細算出シート_N年度'!J259</f>
        <v>1040039888</v>
      </c>
      <c r="H13" s="148">
        <f>'[1]別紙）地方債明細算出シート_N年度'!K259</f>
        <v>937126467</v>
      </c>
      <c r="I13" s="148">
        <f>SUM('[1]別紙）地方債明細算出シート_N年度'!L259:P259)</f>
        <v>3137925925</v>
      </c>
      <c r="J13" s="148">
        <f>SUM('[1]別紙）地方債明細算出シート_N年度'!Q259:U259)</f>
        <v>874544963</v>
      </c>
      <c r="K13" s="148">
        <f>SUM('[1]別紙）地方債明細算出シート_N年度'!V259:Z259)</f>
        <v>273173751</v>
      </c>
      <c r="L13" s="148">
        <f>'[1]別紙）地方債明細算出シート_N年度'!AA259</f>
        <v>0</v>
      </c>
    </row>
    <row r="14" spans="3:13" s="11" customFormat="1"/>
    <row r="15" spans="3:13" s="11" customFormat="1"/>
    <row r="16" spans="3:13" s="11" customFormat="1" ht="19.5" customHeight="1">
      <c r="C16" s="12" t="s">
        <v>90</v>
      </c>
      <c r="F16" s="13"/>
      <c r="G16" s="13"/>
      <c r="H16" s="13"/>
      <c r="I16" s="14" t="s">
        <v>131</v>
      </c>
    </row>
    <row r="17" spans="3:9" s="11" customFormat="1" ht="13.15" customHeight="1">
      <c r="C17" s="198" t="s">
        <v>91</v>
      </c>
      <c r="D17" s="204" t="s">
        <v>92</v>
      </c>
      <c r="E17" s="205"/>
      <c r="F17" s="205"/>
      <c r="G17" s="205"/>
      <c r="H17" s="205"/>
      <c r="I17" s="206"/>
    </row>
    <row r="18" spans="3:9" s="11" customFormat="1" ht="20.25" customHeight="1">
      <c r="C18" s="199"/>
      <c r="D18" s="207"/>
      <c r="E18" s="208"/>
      <c r="F18" s="208"/>
      <c r="G18" s="208"/>
      <c r="H18" s="208"/>
      <c r="I18" s="209"/>
    </row>
    <row r="19" spans="3:9" s="11" customFormat="1" ht="32.450000000000003" customHeight="1">
      <c r="C19" s="113">
        <v>0</v>
      </c>
      <c r="D19" s="210"/>
      <c r="E19" s="211"/>
      <c r="F19" s="211"/>
      <c r="G19" s="211"/>
      <c r="H19" s="211"/>
      <c r="I19" s="212"/>
    </row>
    <row r="20" spans="3:9" s="11" customFormat="1" ht="9.75" customHeight="1"/>
    <row r="21" spans="3:9" s="11" customFormat="1"/>
  </sheetData>
  <mergeCells count="23">
    <mergeCell ref="D19:I19"/>
    <mergeCell ref="I11:I12"/>
    <mergeCell ref="J11:J12"/>
    <mergeCell ref="K11:K12"/>
    <mergeCell ref="L11:L12"/>
    <mergeCell ref="C17:C18"/>
    <mergeCell ref="D17:I18"/>
    <mergeCell ref="I3:I4"/>
    <mergeCell ref="J3:J4"/>
    <mergeCell ref="K3:K4"/>
    <mergeCell ref="L3:L4"/>
    <mergeCell ref="C11:C12"/>
    <mergeCell ref="D11:D12"/>
    <mergeCell ref="E11:E12"/>
    <mergeCell ref="F11:F12"/>
    <mergeCell ref="G11:G12"/>
    <mergeCell ref="H11:H12"/>
    <mergeCell ref="C3:C4"/>
    <mergeCell ref="D3:D4"/>
    <mergeCell ref="E3:E4"/>
    <mergeCell ref="F3:F4"/>
    <mergeCell ref="G3:G4"/>
    <mergeCell ref="H3:H4"/>
  </mergeCells>
  <phoneticPr fontId="3"/>
  <printOptions horizontalCentered="1"/>
  <pageMargins left="0.19685039370078741" right="0.19685039370078741" top="0.27559055118110237" bottom="0.19685039370078741" header="0.59055118110236227" footer="0.3937007874015748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B1:G8"/>
  <sheetViews>
    <sheetView view="pageBreakPreview" zoomScale="110" zoomScaleNormal="100" zoomScaleSheetLayoutView="110" workbookViewId="0">
      <selection activeCell="C6" sqref="C6"/>
    </sheetView>
  </sheetViews>
  <sheetFormatPr defaultRowHeight="13.5"/>
  <cols>
    <col min="1" max="1" width="5.125" style="35" customWidth="1"/>
    <col min="2" max="7" width="16.625" customWidth="1"/>
    <col min="8" max="8" width="0.875" style="35" customWidth="1"/>
    <col min="9" max="16384" width="9" style="35"/>
  </cols>
  <sheetData>
    <row r="1" spans="2:7" ht="7.5" customHeight="1"/>
    <row r="2" spans="2:7" ht="15.75" customHeight="1">
      <c r="B2" s="136" t="s">
        <v>276</v>
      </c>
      <c r="G2" s="137" t="s">
        <v>277</v>
      </c>
    </row>
    <row r="3" spans="2:7" s="50" customFormat="1" ht="23.1" customHeight="1">
      <c r="B3" s="213" t="s">
        <v>278</v>
      </c>
      <c r="C3" s="213" t="s">
        <v>279</v>
      </c>
      <c r="D3" s="213" t="s">
        <v>280</v>
      </c>
      <c r="E3" s="214" t="s">
        <v>281</v>
      </c>
      <c r="F3" s="215"/>
      <c r="G3" s="213" t="s">
        <v>282</v>
      </c>
    </row>
    <row r="4" spans="2:7" s="50" customFormat="1" ht="23.1" customHeight="1">
      <c r="B4" s="203"/>
      <c r="C4" s="203"/>
      <c r="D4" s="203"/>
      <c r="E4" s="117" t="s">
        <v>283</v>
      </c>
      <c r="F4" s="117" t="s">
        <v>255</v>
      </c>
      <c r="G4" s="203"/>
    </row>
    <row r="5" spans="2:7" s="50" customFormat="1" ht="27" customHeight="1">
      <c r="B5" s="138" t="s">
        <v>284</v>
      </c>
      <c r="C5" s="123">
        <v>51999756</v>
      </c>
      <c r="D5" s="123">
        <v>52768057</v>
      </c>
      <c r="E5" s="123">
        <v>51999756</v>
      </c>
      <c r="F5" s="123" t="s">
        <v>208</v>
      </c>
      <c r="G5" s="123">
        <v>52768057</v>
      </c>
    </row>
    <row r="6" spans="2:7" s="50" customFormat="1" ht="27" customHeight="1">
      <c r="B6" s="138" t="s">
        <v>285</v>
      </c>
      <c r="C6" s="123">
        <v>1292499290</v>
      </c>
      <c r="D6" s="123" t="s">
        <v>208</v>
      </c>
      <c r="E6" s="123" t="s">
        <v>208</v>
      </c>
      <c r="F6" s="123">
        <v>13805913</v>
      </c>
      <c r="G6" s="123">
        <v>1278693377</v>
      </c>
    </row>
    <row r="7" spans="2:7" s="50" customFormat="1" ht="29.1" customHeight="1">
      <c r="B7" s="139" t="s">
        <v>210</v>
      </c>
      <c r="C7" s="123">
        <v>1344499046</v>
      </c>
      <c r="D7" s="123">
        <v>52768057</v>
      </c>
      <c r="E7" s="123">
        <v>51999756</v>
      </c>
      <c r="F7" s="123">
        <v>13805913</v>
      </c>
      <c r="G7" s="123">
        <v>1331461434</v>
      </c>
    </row>
    <row r="8" spans="2:7">
      <c r="C8" s="140"/>
      <c r="D8" s="140"/>
      <c r="E8" s="140"/>
      <c r="F8" s="140"/>
      <c r="G8" s="140"/>
    </row>
  </sheetData>
  <mergeCells count="5">
    <mergeCell ref="B3:B4"/>
    <mergeCell ref="C3:C4"/>
    <mergeCell ref="D3:D4"/>
    <mergeCell ref="E3:F3"/>
    <mergeCell ref="G3:G4"/>
  </mergeCells>
  <phoneticPr fontId="3"/>
  <printOptions horizontalCentered="1"/>
  <pageMargins left="0.19685039370078741" right="0.11811023622047245" top="0.47244094488188981" bottom="0.35433070866141736" header="0.31496062992125984" footer="0.3149606299212598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51"/>
  <sheetViews>
    <sheetView showZeros="0" view="pageBreakPreview" zoomScaleNormal="100" zoomScaleSheetLayoutView="100" workbookViewId="0">
      <selection activeCell="E36" sqref="E36"/>
    </sheetView>
  </sheetViews>
  <sheetFormatPr defaultColWidth="8.875" defaultRowHeight="13.5"/>
  <cols>
    <col min="1" max="1" width="3.625" style="87" customWidth="1"/>
    <col min="2" max="3" width="14.625" style="87" customWidth="1"/>
    <col min="4" max="4" width="43.375" style="87" bestFit="1" customWidth="1"/>
    <col min="5" max="5" width="32.125" style="87" bestFit="1" customWidth="1"/>
    <col min="6" max="6" width="15.625" style="87" customWidth="1"/>
    <col min="7" max="7" width="18.875" style="87" bestFit="1" customWidth="1"/>
    <col min="8" max="8" width="1" style="87" customWidth="1"/>
    <col min="9" max="9" width="1.5" style="87" customWidth="1"/>
    <col min="10" max="16384" width="8.875" style="87"/>
  </cols>
  <sheetData>
    <row r="1" spans="2:7" ht="33.75" customHeight="1"/>
    <row r="2" spans="2:7">
      <c r="B2" s="88" t="s">
        <v>96</v>
      </c>
    </row>
    <row r="3" spans="2:7">
      <c r="B3" s="88" t="s">
        <v>97</v>
      </c>
      <c r="C3" s="89"/>
      <c r="D3" s="89"/>
      <c r="G3" s="90" t="s">
        <v>133</v>
      </c>
    </row>
    <row r="4" spans="2:7">
      <c r="B4" s="218" t="s">
        <v>11</v>
      </c>
      <c r="C4" s="218"/>
      <c r="D4" s="116" t="s">
        <v>98</v>
      </c>
      <c r="E4" s="116" t="s">
        <v>99</v>
      </c>
      <c r="F4" s="91" t="s">
        <v>100</v>
      </c>
      <c r="G4" s="116" t="s">
        <v>101</v>
      </c>
    </row>
    <row r="5" spans="2:7">
      <c r="B5" s="219"/>
      <c r="C5" s="220"/>
      <c r="D5" s="94" t="s">
        <v>184</v>
      </c>
      <c r="E5" s="95" t="s">
        <v>142</v>
      </c>
      <c r="F5" s="96">
        <v>133454226</v>
      </c>
      <c r="G5" s="151" t="s">
        <v>143</v>
      </c>
    </row>
    <row r="6" spans="2:7">
      <c r="B6" s="219"/>
      <c r="C6" s="220"/>
      <c r="D6" s="94" t="s">
        <v>287</v>
      </c>
      <c r="E6" s="95" t="s">
        <v>145</v>
      </c>
      <c r="F6" s="96">
        <v>1456000</v>
      </c>
      <c r="G6" s="151" t="s">
        <v>146</v>
      </c>
    </row>
    <row r="7" spans="2:7">
      <c r="B7" s="219"/>
      <c r="C7" s="220"/>
      <c r="D7" s="94" t="s">
        <v>147</v>
      </c>
      <c r="E7" s="95" t="s">
        <v>148</v>
      </c>
      <c r="F7" s="96">
        <v>15565554</v>
      </c>
      <c r="G7" s="151" t="s">
        <v>146</v>
      </c>
    </row>
    <row r="8" spans="2:7">
      <c r="B8" s="219"/>
      <c r="C8" s="220"/>
      <c r="D8" s="94" t="s">
        <v>149</v>
      </c>
      <c r="E8" s="95" t="s">
        <v>150</v>
      </c>
      <c r="F8" s="96">
        <v>409036</v>
      </c>
      <c r="G8" s="151" t="s">
        <v>146</v>
      </c>
    </row>
    <row r="9" spans="2:7">
      <c r="B9" s="219"/>
      <c r="C9" s="220"/>
      <c r="D9" s="94" t="s">
        <v>288</v>
      </c>
      <c r="E9" s="95" t="s">
        <v>289</v>
      </c>
      <c r="F9" s="96">
        <v>4938000</v>
      </c>
      <c r="G9" s="151" t="s">
        <v>146</v>
      </c>
    </row>
    <row r="10" spans="2:7">
      <c r="B10" s="219"/>
      <c r="C10" s="220"/>
      <c r="D10" s="94" t="s">
        <v>144</v>
      </c>
      <c r="E10" s="95" t="s">
        <v>145</v>
      </c>
      <c r="F10" s="96">
        <v>5602920</v>
      </c>
      <c r="G10" s="151" t="s">
        <v>151</v>
      </c>
    </row>
    <row r="11" spans="2:7">
      <c r="B11" s="221"/>
      <c r="C11" s="222"/>
      <c r="D11" s="97" t="s">
        <v>102</v>
      </c>
      <c r="E11" s="98"/>
      <c r="F11" s="152">
        <f>SUM(F5:F10)</f>
        <v>161425736</v>
      </c>
      <c r="G11" s="99"/>
    </row>
    <row r="12" spans="2:7">
      <c r="B12" s="223" t="s">
        <v>103</v>
      </c>
      <c r="C12" s="224"/>
      <c r="D12" s="92" t="s">
        <v>185</v>
      </c>
      <c r="E12" s="95" t="s">
        <v>142</v>
      </c>
      <c r="F12" s="100">
        <v>17731873</v>
      </c>
      <c r="G12" s="153" t="s">
        <v>152</v>
      </c>
    </row>
    <row r="13" spans="2:7">
      <c r="B13" s="225"/>
      <c r="C13" s="226"/>
      <c r="D13" s="94" t="s">
        <v>186</v>
      </c>
      <c r="E13" s="95" t="s">
        <v>142</v>
      </c>
      <c r="F13" s="100">
        <f>67888712-522065</f>
        <v>67366647</v>
      </c>
      <c r="G13" s="153" t="s">
        <v>152</v>
      </c>
    </row>
    <row r="14" spans="2:7">
      <c r="B14" s="225"/>
      <c r="C14" s="226"/>
      <c r="D14" s="94" t="s">
        <v>290</v>
      </c>
      <c r="E14" s="95" t="s">
        <v>187</v>
      </c>
      <c r="F14" s="100">
        <v>292632</v>
      </c>
      <c r="G14" s="153" t="s">
        <v>152</v>
      </c>
    </row>
    <row r="15" spans="2:7">
      <c r="B15" s="225"/>
      <c r="C15" s="226"/>
      <c r="D15" s="94" t="s">
        <v>188</v>
      </c>
      <c r="E15" s="95" t="s">
        <v>153</v>
      </c>
      <c r="F15" s="100">
        <v>45513000</v>
      </c>
      <c r="G15" s="153" t="s">
        <v>152</v>
      </c>
    </row>
    <row r="16" spans="2:7">
      <c r="B16" s="225"/>
      <c r="C16" s="226"/>
      <c r="D16" s="94" t="s">
        <v>291</v>
      </c>
      <c r="E16" s="95" t="s">
        <v>292</v>
      </c>
      <c r="F16" s="100">
        <v>807590</v>
      </c>
      <c r="G16" s="153" t="s">
        <v>152</v>
      </c>
    </row>
    <row r="17" spans="2:7">
      <c r="B17" s="225"/>
      <c r="C17" s="226"/>
      <c r="D17" s="94" t="s">
        <v>293</v>
      </c>
      <c r="E17" s="95" t="s">
        <v>292</v>
      </c>
      <c r="F17" s="100">
        <v>4000000</v>
      </c>
      <c r="G17" s="153" t="s">
        <v>152</v>
      </c>
    </row>
    <row r="18" spans="2:7">
      <c r="B18" s="225"/>
      <c r="C18" s="226"/>
      <c r="D18" s="94" t="s">
        <v>294</v>
      </c>
      <c r="E18" s="95" t="s">
        <v>292</v>
      </c>
      <c r="F18" s="100">
        <v>835000</v>
      </c>
      <c r="G18" s="153" t="s">
        <v>152</v>
      </c>
    </row>
    <row r="19" spans="2:7">
      <c r="B19" s="225"/>
      <c r="C19" s="226"/>
      <c r="D19" s="94" t="s">
        <v>295</v>
      </c>
      <c r="E19" s="95" t="s">
        <v>296</v>
      </c>
      <c r="F19" s="100">
        <v>9775101</v>
      </c>
      <c r="G19" s="153" t="s">
        <v>152</v>
      </c>
    </row>
    <row r="20" spans="2:7">
      <c r="B20" s="225"/>
      <c r="C20" s="226"/>
      <c r="D20" s="94" t="s">
        <v>154</v>
      </c>
      <c r="E20" s="95">
        <v>0</v>
      </c>
      <c r="F20" s="100">
        <v>50799998</v>
      </c>
      <c r="G20" s="153" t="s">
        <v>152</v>
      </c>
    </row>
    <row r="21" spans="2:7">
      <c r="B21" s="225"/>
      <c r="C21" s="226"/>
      <c r="D21" s="94" t="s">
        <v>297</v>
      </c>
      <c r="E21" s="95" t="s">
        <v>298</v>
      </c>
      <c r="F21" s="100">
        <v>6118565</v>
      </c>
      <c r="G21" s="153" t="s">
        <v>141</v>
      </c>
    </row>
    <row r="22" spans="2:7">
      <c r="B22" s="225"/>
      <c r="C22" s="226"/>
      <c r="D22" s="94" t="s">
        <v>155</v>
      </c>
      <c r="E22" s="95" t="s">
        <v>156</v>
      </c>
      <c r="F22" s="100">
        <v>29926000</v>
      </c>
      <c r="G22" s="153" t="s">
        <v>141</v>
      </c>
    </row>
    <row r="23" spans="2:7">
      <c r="B23" s="225"/>
      <c r="C23" s="226"/>
      <c r="D23" s="94" t="s">
        <v>299</v>
      </c>
      <c r="E23" s="95" t="s">
        <v>300</v>
      </c>
      <c r="F23" s="100">
        <v>2893000</v>
      </c>
      <c r="G23" s="153" t="s">
        <v>141</v>
      </c>
    </row>
    <row r="24" spans="2:7">
      <c r="B24" s="225"/>
      <c r="C24" s="226"/>
      <c r="D24" s="94" t="s">
        <v>154</v>
      </c>
      <c r="E24" s="95">
        <v>0</v>
      </c>
      <c r="F24" s="100">
        <v>19723425</v>
      </c>
      <c r="G24" s="153" t="s">
        <v>141</v>
      </c>
    </row>
    <row r="25" spans="2:7">
      <c r="B25" s="225"/>
      <c r="C25" s="226"/>
      <c r="D25" s="94" t="s">
        <v>189</v>
      </c>
      <c r="E25" s="95" t="s">
        <v>142</v>
      </c>
      <c r="F25" s="100">
        <v>95691000</v>
      </c>
      <c r="G25" s="153" t="s">
        <v>143</v>
      </c>
    </row>
    <row r="26" spans="2:7">
      <c r="B26" s="225"/>
      <c r="C26" s="226"/>
      <c r="D26" s="94" t="s">
        <v>190</v>
      </c>
      <c r="E26" s="95" t="s">
        <v>142</v>
      </c>
      <c r="F26" s="100">
        <v>35938000</v>
      </c>
      <c r="G26" s="153" t="s">
        <v>143</v>
      </c>
    </row>
    <row r="27" spans="2:7">
      <c r="B27" s="225"/>
      <c r="C27" s="226"/>
      <c r="D27" s="94" t="s">
        <v>191</v>
      </c>
      <c r="E27" s="95" t="s">
        <v>192</v>
      </c>
      <c r="F27" s="100">
        <v>18413000</v>
      </c>
      <c r="G27" s="153" t="s">
        <v>143</v>
      </c>
    </row>
    <row r="28" spans="2:7">
      <c r="B28" s="225"/>
      <c r="C28" s="226"/>
      <c r="D28" s="94" t="s">
        <v>154</v>
      </c>
      <c r="E28" s="95">
        <v>0</v>
      </c>
      <c r="F28" s="100">
        <v>1033400</v>
      </c>
      <c r="G28" s="153" t="s">
        <v>143</v>
      </c>
    </row>
    <row r="29" spans="2:7">
      <c r="B29" s="225"/>
      <c r="C29" s="226"/>
      <c r="D29" s="94" t="s">
        <v>301</v>
      </c>
      <c r="E29" s="95" t="s">
        <v>292</v>
      </c>
      <c r="F29" s="100">
        <v>4400000</v>
      </c>
      <c r="G29" s="153" t="s">
        <v>146</v>
      </c>
    </row>
    <row r="30" spans="2:7">
      <c r="B30" s="225"/>
      <c r="C30" s="226"/>
      <c r="D30" s="94" t="s">
        <v>302</v>
      </c>
      <c r="E30" s="95" t="s">
        <v>292</v>
      </c>
      <c r="F30" s="100">
        <v>1650000</v>
      </c>
      <c r="G30" s="153" t="s">
        <v>146</v>
      </c>
    </row>
    <row r="31" spans="2:7">
      <c r="B31" s="225"/>
      <c r="C31" s="226"/>
      <c r="D31" s="94" t="s">
        <v>157</v>
      </c>
      <c r="E31" s="95" t="s">
        <v>158</v>
      </c>
      <c r="F31" s="100">
        <v>50670984</v>
      </c>
      <c r="G31" s="153" t="s">
        <v>146</v>
      </c>
    </row>
    <row r="32" spans="2:7">
      <c r="B32" s="225"/>
      <c r="C32" s="226"/>
      <c r="D32" s="94" t="s">
        <v>303</v>
      </c>
      <c r="E32" s="95" t="s">
        <v>304</v>
      </c>
      <c r="F32" s="100">
        <v>2789500</v>
      </c>
      <c r="G32" s="153" t="s">
        <v>146</v>
      </c>
    </row>
    <row r="33" spans="2:7">
      <c r="B33" s="225"/>
      <c r="C33" s="226"/>
      <c r="D33" s="94" t="s">
        <v>159</v>
      </c>
      <c r="E33" s="95" t="s">
        <v>160</v>
      </c>
      <c r="F33" s="100">
        <v>16176384</v>
      </c>
      <c r="G33" s="153" t="s">
        <v>146</v>
      </c>
    </row>
    <row r="34" spans="2:7">
      <c r="B34" s="225"/>
      <c r="C34" s="226"/>
      <c r="D34" s="94" t="s">
        <v>305</v>
      </c>
      <c r="E34" s="95" t="s">
        <v>306</v>
      </c>
      <c r="F34" s="100">
        <v>1196000</v>
      </c>
      <c r="G34" s="153" t="s">
        <v>146</v>
      </c>
    </row>
    <row r="35" spans="2:7">
      <c r="B35" s="225"/>
      <c r="C35" s="226"/>
      <c r="D35" s="94" t="s">
        <v>161</v>
      </c>
      <c r="E35" s="95" t="s">
        <v>162</v>
      </c>
      <c r="F35" s="100">
        <v>19625500</v>
      </c>
      <c r="G35" s="153" t="s">
        <v>146</v>
      </c>
    </row>
    <row r="36" spans="2:7">
      <c r="B36" s="225"/>
      <c r="C36" s="226"/>
      <c r="D36" s="94" t="s">
        <v>307</v>
      </c>
      <c r="E36" s="95" t="s">
        <v>292</v>
      </c>
      <c r="F36" s="100">
        <v>6052000</v>
      </c>
      <c r="G36" s="153" t="s">
        <v>146</v>
      </c>
    </row>
    <row r="37" spans="2:7">
      <c r="B37" s="225"/>
      <c r="C37" s="226"/>
      <c r="D37" s="94" t="s">
        <v>308</v>
      </c>
      <c r="E37" s="95" t="s">
        <v>309</v>
      </c>
      <c r="F37" s="100">
        <v>3030000</v>
      </c>
      <c r="G37" s="153" t="s">
        <v>146</v>
      </c>
    </row>
    <row r="38" spans="2:7">
      <c r="B38" s="225"/>
      <c r="C38" s="226"/>
      <c r="D38" s="94" t="s">
        <v>310</v>
      </c>
      <c r="E38" s="95" t="s">
        <v>292</v>
      </c>
      <c r="F38" s="100">
        <v>1014200</v>
      </c>
      <c r="G38" s="153" t="s">
        <v>146</v>
      </c>
    </row>
    <row r="39" spans="2:7">
      <c r="B39" s="225"/>
      <c r="C39" s="226"/>
      <c r="D39" s="94" t="s">
        <v>154</v>
      </c>
      <c r="E39" s="95">
        <v>0</v>
      </c>
      <c r="F39" s="100">
        <v>48218268</v>
      </c>
      <c r="G39" s="153" t="s">
        <v>146</v>
      </c>
    </row>
    <row r="40" spans="2:7">
      <c r="B40" s="225"/>
      <c r="C40" s="226"/>
      <c r="D40" s="94" t="s">
        <v>311</v>
      </c>
      <c r="E40" s="95" t="s">
        <v>312</v>
      </c>
      <c r="F40" s="100">
        <v>1946168</v>
      </c>
      <c r="G40" s="153" t="s">
        <v>151</v>
      </c>
    </row>
    <row r="41" spans="2:7">
      <c r="B41" s="225"/>
      <c r="C41" s="226"/>
      <c r="D41" s="94" t="s">
        <v>154</v>
      </c>
      <c r="E41" s="95">
        <v>0</v>
      </c>
      <c r="F41" s="100">
        <v>1780783</v>
      </c>
      <c r="G41" s="153" t="s">
        <v>151</v>
      </c>
    </row>
    <row r="42" spans="2:7">
      <c r="B42" s="225"/>
      <c r="C42" s="226"/>
      <c r="D42" s="94" t="s">
        <v>193</v>
      </c>
      <c r="E42" s="95" t="s">
        <v>194</v>
      </c>
      <c r="F42" s="100">
        <v>170495000</v>
      </c>
      <c r="G42" s="153" t="s">
        <v>195</v>
      </c>
    </row>
    <row r="43" spans="2:7">
      <c r="B43" s="225"/>
      <c r="C43" s="226"/>
      <c r="D43" s="94" t="s">
        <v>313</v>
      </c>
      <c r="E43" s="95" t="s">
        <v>314</v>
      </c>
      <c r="F43" s="100">
        <v>357000</v>
      </c>
      <c r="G43" s="153" t="s">
        <v>195</v>
      </c>
    </row>
    <row r="44" spans="2:7">
      <c r="B44" s="225"/>
      <c r="C44" s="226"/>
      <c r="D44" s="94" t="s">
        <v>154</v>
      </c>
      <c r="E44" s="95">
        <v>0</v>
      </c>
      <c r="F44" s="100">
        <v>7924017</v>
      </c>
      <c r="G44" s="153" t="s">
        <v>195</v>
      </c>
    </row>
    <row r="45" spans="2:7">
      <c r="B45" s="225"/>
      <c r="C45" s="226"/>
      <c r="D45" s="94" t="s">
        <v>317</v>
      </c>
      <c r="E45" s="95" t="s">
        <v>315</v>
      </c>
      <c r="F45" s="100">
        <v>1975000</v>
      </c>
      <c r="G45" s="153" t="s">
        <v>316</v>
      </c>
    </row>
    <row r="46" spans="2:7">
      <c r="B46" s="225"/>
      <c r="C46" s="226"/>
      <c r="D46" s="94" t="s">
        <v>318</v>
      </c>
      <c r="E46" s="95" t="s">
        <v>315</v>
      </c>
      <c r="F46" s="100">
        <v>1975000</v>
      </c>
      <c r="G46" s="153" t="s">
        <v>316</v>
      </c>
    </row>
    <row r="47" spans="2:7">
      <c r="B47" s="225"/>
      <c r="C47" s="226"/>
      <c r="D47" s="94" t="s">
        <v>319</v>
      </c>
      <c r="E47" s="95" t="s">
        <v>320</v>
      </c>
      <c r="F47" s="100">
        <v>718500</v>
      </c>
      <c r="G47" s="153" t="s">
        <v>316</v>
      </c>
    </row>
    <row r="48" spans="2:7">
      <c r="B48" s="225"/>
      <c r="C48" s="226"/>
      <c r="D48" s="94" t="s">
        <v>321</v>
      </c>
      <c r="E48" s="95" t="s">
        <v>322</v>
      </c>
      <c r="F48" s="100">
        <v>6447578</v>
      </c>
      <c r="G48" s="153" t="s">
        <v>316</v>
      </c>
    </row>
    <row r="49" spans="2:7">
      <c r="B49" s="225"/>
      <c r="C49" s="226"/>
      <c r="D49" s="94" t="s">
        <v>154</v>
      </c>
      <c r="E49" s="95">
        <v>0</v>
      </c>
      <c r="F49" s="100">
        <v>18707603</v>
      </c>
      <c r="G49" s="153" t="s">
        <v>316</v>
      </c>
    </row>
    <row r="50" spans="2:7">
      <c r="B50" s="227"/>
      <c r="C50" s="228"/>
      <c r="D50" s="101" t="s">
        <v>102</v>
      </c>
      <c r="E50" s="98"/>
      <c r="F50" s="96">
        <f>SUM(F12:F49)</f>
        <v>774007716</v>
      </c>
      <c r="G50" s="99"/>
    </row>
    <row r="51" spans="2:7">
      <c r="B51" s="216" t="s">
        <v>40</v>
      </c>
      <c r="C51" s="217"/>
      <c r="D51" s="99"/>
      <c r="E51" s="98"/>
      <c r="F51" s="93">
        <f>F50+F11</f>
        <v>935433452</v>
      </c>
      <c r="G51" s="99"/>
    </row>
  </sheetData>
  <mergeCells count="4">
    <mergeCell ref="B51:C51"/>
    <mergeCell ref="B4:C4"/>
    <mergeCell ref="B5:C11"/>
    <mergeCell ref="B12:C50"/>
  </mergeCells>
  <phoneticPr fontId="3"/>
  <printOptions horizontalCentered="1"/>
  <pageMargins left="0.19685039370078741" right="0.19685039370078741" top="0.55118110236220474" bottom="0.35433070866141736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13</vt:i4>
      </vt:variant>
    </vt:vector>
  </HeadingPairs>
  <TitlesOfParts>
    <vt:vector size="25" baseType="lpstr">
      <vt:lpstr>有形固定資産</vt:lpstr>
      <vt:lpstr>投資及び出資金の明細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 </vt:lpstr>
      <vt:lpstr>財源明細</vt:lpstr>
      <vt:lpstr>財源情報明細</vt:lpstr>
      <vt:lpstr>資金明細</vt:lpstr>
      <vt:lpstr>引当金!Print_Area</vt:lpstr>
      <vt:lpstr>基金!Print_Area</vt:lpstr>
      <vt:lpstr>財源情報明細!Print_Area</vt:lpstr>
      <vt:lpstr>財源明細!Print_Area</vt:lpstr>
      <vt:lpstr>資金明細!Print_Area</vt:lpstr>
      <vt:lpstr>貸付金!Print_Area</vt:lpstr>
      <vt:lpstr>'地方債（借入先別）'!Print_Area</vt:lpstr>
      <vt:lpstr>'地方債（利率別など）'!Print_Area</vt:lpstr>
      <vt:lpstr>投資及び出資金の明細!Print_Area</vt:lpstr>
      <vt:lpstr>'補助金 '!Print_Area</vt:lpstr>
      <vt:lpstr>未収金及び長期延滞債権!Print_Area</vt:lpstr>
      <vt:lpstr>有形固定資産!Print_Area</vt:lpstr>
      <vt:lpstr>投資及び出資金の明細!Print_Titles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okamura naoyuki</cp:lastModifiedBy>
  <cp:lastPrinted>2020-02-01T02:25:11Z</cp:lastPrinted>
  <dcterms:created xsi:type="dcterms:W3CDTF">2014-03-27T08:10:30Z</dcterms:created>
  <dcterms:modified xsi:type="dcterms:W3CDTF">2021-03-22T12:21:56Z</dcterms:modified>
</cp:coreProperties>
</file>